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ja\AppData\Local\Microsoft\Windows\INetCache\Content.Outlook\9M7QRK2L\"/>
    </mc:Choice>
  </mc:AlternateContent>
  <xr:revisionPtr revIDLastSave="0" documentId="13_ncr:1_{F00B9EF0-6699-4165-BC86-25096A690FCC}" xr6:coauthVersionLast="47" xr6:coauthVersionMax="47" xr10:uidLastSave="{00000000-0000-0000-0000-000000000000}"/>
  <bookViews>
    <workbookView xWindow="-120" yWindow="-120" windowWidth="29040" windowHeight="15720" xr2:uid="{43FB6CFC-0B1D-4E62-9AF0-C46A16E89318}"/>
  </bookViews>
  <sheets>
    <sheet name="2025" sheetId="1" r:id="rId1"/>
  </sheets>
  <definedNames>
    <definedName name="_xlnm._FilterDatabase" localSheetId="0" hidden="1">'2025'!$A$10:$N$115</definedName>
    <definedName name="_xlnm.Print_Titles" localSheetId="0">'2025'!$10:$10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G113" i="1"/>
  <c r="H91" i="1"/>
  <c r="H89" i="1"/>
  <c r="H86" i="1"/>
  <c r="H69" i="1"/>
  <c r="H71" i="1"/>
  <c r="G54" i="1"/>
  <c r="H54" i="1" s="1"/>
  <c r="G57" i="1"/>
  <c r="H57" i="1" s="1"/>
  <c r="G49" i="1"/>
  <c r="H49" i="1" s="1"/>
  <c r="G46" i="1"/>
  <c r="H46" i="1" s="1"/>
  <c r="F43" i="1"/>
  <c r="G110" i="1"/>
  <c r="H110" i="1" s="1"/>
  <c r="G111" i="1"/>
  <c r="H111" i="1" s="1"/>
  <c r="G112" i="1"/>
  <c r="H112" i="1" s="1"/>
  <c r="G109" i="1"/>
  <c r="H109" i="1" s="1"/>
  <c r="G114" i="1"/>
  <c r="H114" i="1" s="1"/>
  <c r="H113" i="1" s="1"/>
  <c r="H104" i="1"/>
  <c r="H103" i="1" s="1"/>
  <c r="G102" i="1"/>
  <c r="H102" i="1" s="1"/>
  <c r="H100" i="1" s="1"/>
  <c r="G98" i="1"/>
  <c r="H98" i="1" s="1"/>
  <c r="H97" i="1" s="1"/>
  <c r="H96" i="1"/>
  <c r="G95" i="1"/>
  <c r="H95" i="1" s="1"/>
  <c r="G94" i="1"/>
  <c r="H94" i="1" s="1"/>
  <c r="G90" i="1"/>
  <c r="H90" i="1" s="1"/>
  <c r="G83" i="1"/>
  <c r="H83" i="1" s="1"/>
  <c r="G84" i="1"/>
  <c r="H84" i="1" s="1"/>
  <c r="G82" i="1"/>
  <c r="G80" i="1"/>
  <c r="H80" i="1" s="1"/>
  <c r="G79" i="1"/>
  <c r="H79" i="1" s="1"/>
  <c r="G78" i="1"/>
  <c r="H76" i="1"/>
  <c r="H75" i="1"/>
  <c r="G66" i="1"/>
  <c r="H66" i="1" s="1"/>
  <c r="G68" i="1"/>
  <c r="H68" i="1" s="1"/>
  <c r="G67" i="1"/>
  <c r="H67" i="1" s="1"/>
  <c r="G64" i="1"/>
  <c r="G56" i="1"/>
  <c r="H56" i="1" s="1"/>
  <c r="G55" i="1"/>
  <c r="H55" i="1" s="1"/>
  <c r="G45" i="1"/>
  <c r="H45" i="1" s="1"/>
  <c r="G44" i="1"/>
  <c r="H44" i="1" s="1"/>
  <c r="G12" i="1"/>
  <c r="H12" i="1" s="1"/>
  <c r="G65" i="1"/>
  <c r="H65" i="1" s="1"/>
  <c r="G60" i="1"/>
  <c r="H60" i="1" s="1"/>
  <c r="G59" i="1"/>
  <c r="H59" i="1" s="1"/>
  <c r="G48" i="1"/>
  <c r="H48" i="1" s="1"/>
  <c r="G47" i="1"/>
  <c r="H47" i="1" s="1"/>
  <c r="G41" i="1"/>
  <c r="H41" i="1" s="1"/>
  <c r="G40" i="1"/>
  <c r="H40" i="1" s="1"/>
  <c r="G39" i="1"/>
  <c r="H39" i="1" s="1"/>
  <c r="G35" i="1"/>
  <c r="H35" i="1" s="1"/>
  <c r="G36" i="1"/>
  <c r="H36" i="1" s="1"/>
  <c r="G37" i="1"/>
  <c r="H37" i="1" s="1"/>
  <c r="G38" i="1"/>
  <c r="H38" i="1" s="1"/>
  <c r="G34" i="1"/>
  <c r="H34" i="1" s="1"/>
  <c r="G33" i="1"/>
  <c r="H33" i="1" s="1"/>
  <c r="G30" i="1"/>
  <c r="H30" i="1" s="1"/>
  <c r="G31" i="1"/>
  <c r="H31" i="1" s="1"/>
  <c r="G32" i="1"/>
  <c r="H32" i="1" s="1"/>
  <c r="G29" i="1"/>
  <c r="H29" i="1" s="1"/>
  <c r="G28" i="1"/>
  <c r="H28" i="1" s="1"/>
  <c r="G26" i="1"/>
  <c r="H26" i="1" s="1"/>
  <c r="G27" i="1"/>
  <c r="H27" i="1" s="1"/>
  <c r="G25" i="1"/>
  <c r="H25" i="1" s="1"/>
  <c r="G24" i="1"/>
  <c r="H24" i="1" s="1"/>
  <c r="G23" i="1"/>
  <c r="H23" i="1" s="1"/>
  <c r="G22" i="1"/>
  <c r="H22" i="1" s="1"/>
  <c r="G20" i="1"/>
  <c r="H20" i="1" s="1"/>
  <c r="G52" i="1"/>
  <c r="H52" i="1" s="1"/>
  <c r="G50" i="1"/>
  <c r="H50" i="1" s="1"/>
  <c r="G21" i="1"/>
  <c r="H21" i="1" s="1"/>
  <c r="G14" i="1"/>
  <c r="H14" i="1" s="1"/>
  <c r="G15" i="1"/>
  <c r="H15" i="1" s="1"/>
  <c r="G16" i="1"/>
  <c r="H16" i="1" s="1"/>
  <c r="G17" i="1"/>
  <c r="H17" i="1" s="1"/>
  <c r="G18" i="1"/>
  <c r="H18" i="1" s="1"/>
  <c r="G13" i="1"/>
  <c r="H13" i="1" s="1"/>
  <c r="F42" i="1"/>
  <c r="G42" i="1" s="1"/>
  <c r="H42" i="1" s="1"/>
  <c r="F53" i="1"/>
  <c r="G43" i="1" l="1"/>
  <c r="H93" i="1"/>
  <c r="H85" i="1" s="1"/>
  <c r="G58" i="1"/>
  <c r="H108" i="1"/>
  <c r="H107" i="1" s="1"/>
  <c r="G81" i="1"/>
  <c r="G93" i="1"/>
  <c r="G108" i="1"/>
  <c r="G107" i="1" s="1"/>
  <c r="H58" i="1"/>
  <c r="H74" i="1"/>
  <c r="G19" i="1"/>
  <c r="G97" i="1"/>
  <c r="G77" i="1"/>
  <c r="G100" i="1"/>
  <c r="G99" i="1" s="1"/>
  <c r="G63" i="1"/>
  <c r="H19" i="1"/>
  <c r="H43" i="1"/>
  <c r="H82" i="1"/>
  <c r="H81" i="1" s="1"/>
  <c r="H64" i="1"/>
  <c r="H63" i="1" s="1"/>
  <c r="H78" i="1"/>
  <c r="H77" i="1" s="1"/>
  <c r="F108" i="1"/>
  <c r="F105" i="1"/>
  <c r="F11" i="1"/>
  <c r="G11" i="1" l="1"/>
  <c r="G53" i="1"/>
  <c r="H53" i="1"/>
  <c r="G85" i="1"/>
  <c r="G115" i="1" s="1"/>
  <c r="H11" i="1"/>
  <c r="F99" i="1"/>
  <c r="H105" i="1"/>
  <c r="H99" i="1" s="1"/>
  <c r="F107" i="1"/>
  <c r="F85" i="1"/>
  <c r="H115" i="1" l="1"/>
  <c r="F1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Racunovodstvo</author>
  </authors>
  <commentList>
    <comment ref="D61" authorId="0" shapeId="0" xr:uid="{567D7257-1460-4E76-891D-ADCB5DFE069A}">
      <text>
        <r>
          <rPr>
            <b/>
            <sz val="9"/>
            <color indexed="81"/>
            <rFont val="Segoe UI"/>
            <family val="2"/>
            <charset val="238"/>
          </rPr>
          <t xml:space="preserve">NE PLANIRAJU SE U PLANU NABAVE:
pretplata Hrvatske radio televizije </t>
        </r>
      </text>
    </comment>
    <comment ref="D63" authorId="0" shapeId="0" xr:uid="{4E2EEFB8-5684-4D74-A5CD-7D73B7DA300F}">
      <text>
        <r>
          <rPr>
            <b/>
            <sz val="9"/>
            <color indexed="81"/>
            <rFont val="Segoe UI"/>
            <family val="2"/>
            <charset val="238"/>
          </rPr>
          <t>NE PLANIRAJU SE U PLANU NABAVE:
dimnjačarske usluge 
stambena pričuva
opskrba i odvodnja vodom
komunalna naknada 
naknada za zaštitu voda 
pretplata Hrvatske radio televizije 
članarine 
zatezne kamate</t>
        </r>
      </text>
    </comment>
    <comment ref="D69" authorId="0" shapeId="0" xr:uid="{46A9ABAD-B63F-4F9B-BE59-0D6DF8AD41BA}">
      <text>
        <r>
          <rPr>
            <b/>
            <sz val="9"/>
            <color indexed="81"/>
            <rFont val="Segoe UI"/>
            <family val="2"/>
            <charset val="238"/>
          </rPr>
          <t>NE PLANIRAJU SE U PLANU NABAVE: 
Zakupnine i najamnine - korištenje zemljišta ili prostora dobivenog u zakup</t>
        </r>
      </text>
    </comment>
    <comment ref="D91" authorId="0" shapeId="0" xr:uid="{AAE8DC9B-1023-4F63-B05E-1165D604953A}">
      <text>
        <r>
          <rPr>
            <b/>
            <sz val="9"/>
            <color indexed="81"/>
            <rFont val="Segoe UI"/>
            <family val="2"/>
            <charset val="238"/>
          </rPr>
          <t>NE PLANIRAJU SE U PLANU NABAVE:
Članarine</t>
        </r>
      </text>
    </comment>
  </commentList>
</comments>
</file>

<file path=xl/sharedStrings.xml><?xml version="1.0" encoding="utf-8"?>
<sst xmlns="http://schemas.openxmlformats.org/spreadsheetml/2006/main" count="745" uniqueCount="313">
  <si>
    <t>UČENIČKI DOM MARIJE JAMBRIŠAK</t>
  </si>
  <si>
    <t>OPATIČKA 14, 10000 ZAGREB</t>
  </si>
  <si>
    <t>OIB: 05060579018</t>
  </si>
  <si>
    <t>Klasa: 333-06/24-01/01</t>
  </si>
  <si>
    <t>Ur.broj: 251-488-07-24-1</t>
  </si>
  <si>
    <r>
      <t xml:space="preserve">Na temelju utvrđenog Financijskog plana od strane Domskog odbora na sjednici održanoj </t>
    </r>
    <r>
      <rPr>
        <b/>
        <sz val="11"/>
        <color theme="1"/>
        <rFont val="Calibri"/>
        <family val="2"/>
        <charset val="238"/>
        <scheme val="minor"/>
      </rPr>
      <t>13. 11. 2024.g.,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a sukladno člankom 20. Zakona o javnoj nabavi (N.N. 90/11) donesen je </t>
    </r>
  </si>
  <si>
    <t>PLAN NABAVE ZA 2025. godinu</t>
  </si>
  <si>
    <t>Evidencijski broj nabave</t>
  </si>
  <si>
    <t>Postotak PDV-a</t>
  </si>
  <si>
    <t>Konto iz financijskog plana</t>
  </si>
  <si>
    <t xml:space="preserve">Predmet nabave </t>
  </si>
  <si>
    <r>
      <rPr>
        <b/>
        <sz val="14"/>
        <color indexed="8"/>
        <rFont val="Calibri"/>
        <family val="2"/>
        <charset val="238"/>
        <scheme val="minor"/>
      </rPr>
      <t>CPV oznaka</t>
    </r>
    <r>
      <rPr>
        <sz val="14"/>
        <color indexed="8"/>
        <rFont val="Calibri"/>
        <family val="2"/>
        <charset val="238"/>
        <scheme val="minor"/>
      </rPr>
      <t xml:space="preserve"> (brojčana oznaka predmeta nabave iz Jednostavnog riječnika javne nabave)</t>
    </r>
  </si>
  <si>
    <t>Procjenjena vrijednost nabave (EUR)</t>
  </si>
  <si>
    <t>PDV</t>
  </si>
  <si>
    <t>Procjenjena vrijednost nabave (EUR) bez PDV-a</t>
  </si>
  <si>
    <t>Vrsta postupka  (uključujući i jednostavnu nabavu)</t>
  </si>
  <si>
    <t>Sklapa se Ugovor/okvirni sporazum /narudžbenica</t>
  </si>
  <si>
    <t>Financiranje ugovora ili okvirnog sporazuma iz EU fondova</t>
  </si>
  <si>
    <t>Planirani početak postupka</t>
  </si>
  <si>
    <t>Planirano trajanje ugovora ili okvirnog sporazuma</t>
  </si>
  <si>
    <t>Napomena</t>
  </si>
  <si>
    <t>I. RASHODI ZA MATERIJAL I ENERGIJU</t>
  </si>
  <si>
    <t>1.</t>
  </si>
  <si>
    <t>Uredski materijal i ostali materijalni rashodi</t>
  </si>
  <si>
    <t>22800000-8</t>
  </si>
  <si>
    <t>NE</t>
  </si>
  <si>
    <t>12 mjeseci</t>
  </si>
  <si>
    <t>1.1</t>
  </si>
  <si>
    <t>Uredski materijal</t>
  </si>
  <si>
    <t>Jednostavna nabava</t>
  </si>
  <si>
    <t>Ugovor</t>
  </si>
  <si>
    <t>1.1.2025.</t>
  </si>
  <si>
    <t>1.2</t>
  </si>
  <si>
    <t>Toneri</t>
  </si>
  <si>
    <t>30125110-5</t>
  </si>
  <si>
    <t>1.3</t>
  </si>
  <si>
    <t>Papir za kopiranje</t>
  </si>
  <si>
    <t>30197630-1</t>
  </si>
  <si>
    <t>1.4</t>
  </si>
  <si>
    <t>Proizvodi za čišćenje i potrošni materijal</t>
  </si>
  <si>
    <t>39830000-9</t>
  </si>
  <si>
    <t>1.5</t>
  </si>
  <si>
    <t>Materijal za higijenske potrebe i njegu</t>
  </si>
  <si>
    <t>33760000-7</t>
  </si>
  <si>
    <t>1.6</t>
  </si>
  <si>
    <t>Ostali materijal za potrebe redovnog poslovanja</t>
  </si>
  <si>
    <t xml:space="preserve">22800000-8 </t>
  </si>
  <si>
    <t>Narudžbenica</t>
  </si>
  <si>
    <t>2.</t>
  </si>
  <si>
    <t>Materijal i sirovine</t>
  </si>
  <si>
    <t>15000000-8</t>
  </si>
  <si>
    <t>2.1</t>
  </si>
  <si>
    <t>Mlijeko i mliječni proizvodi</t>
  </si>
  <si>
    <t>15500000-3</t>
  </si>
  <si>
    <t>Postupak provodi GZ</t>
  </si>
  <si>
    <t>2.2</t>
  </si>
  <si>
    <t>Krušni proizvodi i svježa peciva</t>
  </si>
  <si>
    <t>15810000-9</t>
  </si>
  <si>
    <t>2.3</t>
  </si>
  <si>
    <t>Mesni proizvodi</t>
  </si>
  <si>
    <t>15131000-5</t>
  </si>
  <si>
    <t>2.4</t>
  </si>
  <si>
    <t>Paštete</t>
  </si>
  <si>
    <t>15131310-1</t>
  </si>
  <si>
    <t>2.5</t>
  </si>
  <si>
    <t>Meso junetine</t>
  </si>
  <si>
    <t>15111100-0</t>
  </si>
  <si>
    <t>2.6</t>
  </si>
  <si>
    <t>Smrznuta riba</t>
  </si>
  <si>
    <t>15220000-6</t>
  </si>
  <si>
    <t>2.7</t>
  </si>
  <si>
    <t>Riba u konzervi</t>
  </si>
  <si>
    <t>15240000-2</t>
  </si>
  <si>
    <t>2.8</t>
  </si>
  <si>
    <t>Sv. voće i orašasti plodovi</t>
  </si>
  <si>
    <t>03222000-3</t>
  </si>
  <si>
    <t>2.9</t>
  </si>
  <si>
    <t>Svježe povrće</t>
  </si>
  <si>
    <t>03221000-6</t>
  </si>
  <si>
    <t>2.10</t>
  </si>
  <si>
    <t>Prerađeno voće i povrće</t>
  </si>
  <si>
    <t>15330000-0</t>
  </si>
  <si>
    <t>2.11</t>
  </si>
  <si>
    <t>Brašno od žitaricai sr. pr./tjestenina</t>
  </si>
  <si>
    <t>15612000-1</t>
  </si>
  <si>
    <t>2.12</t>
  </si>
  <si>
    <t>Žitarice za doručak</t>
  </si>
  <si>
    <t>15613310-4</t>
  </si>
  <si>
    <t>2.13</t>
  </si>
  <si>
    <t>Šećer i srodni proizvodi</t>
  </si>
  <si>
    <t>15830000-5</t>
  </si>
  <si>
    <t>2.14</t>
  </si>
  <si>
    <t>Jaja</t>
  </si>
  <si>
    <t>03142500-3</t>
  </si>
  <si>
    <t>2.15</t>
  </si>
  <si>
    <t>Začini i začinska sredstva</t>
  </si>
  <si>
    <t>15870000-7</t>
  </si>
  <si>
    <t>2.16</t>
  </si>
  <si>
    <t>Sladoled i slični proizvodi</t>
  </si>
  <si>
    <t>15555000-3</t>
  </si>
  <si>
    <t>2.17</t>
  </si>
  <si>
    <t>Čaj</t>
  </si>
  <si>
    <t>15863000-5</t>
  </si>
  <si>
    <t>2.18</t>
  </si>
  <si>
    <t>Kakao, čokolada i slatkiši</t>
  </si>
  <si>
    <t>15840000-8</t>
  </si>
  <si>
    <t>2.19</t>
  </si>
  <si>
    <t>Bezalkoholna pića/voćni sokovi, napici</t>
  </si>
  <si>
    <t>15980000-1</t>
  </si>
  <si>
    <t>2.20</t>
  </si>
  <si>
    <t>Meso svinjetine</t>
  </si>
  <si>
    <t>03323000-9</t>
  </si>
  <si>
    <t>2.21</t>
  </si>
  <si>
    <t>Meso peradi</t>
  </si>
  <si>
    <t>15112000-6</t>
  </si>
  <si>
    <t>2.22</t>
  </si>
  <si>
    <t>Zamrznuto voće i povrće</t>
  </si>
  <si>
    <t>15331170-9</t>
  </si>
  <si>
    <t>2.23</t>
  </si>
  <si>
    <t xml:space="preserve">Životinjska ili biljna ulja </t>
  </si>
  <si>
    <t>15400000-2</t>
  </si>
  <si>
    <t>3.</t>
  </si>
  <si>
    <t>Energija</t>
  </si>
  <si>
    <t>3.1</t>
  </si>
  <si>
    <t>Električna energija</t>
  </si>
  <si>
    <t>09310000-5</t>
  </si>
  <si>
    <t>Okvirni sporazum</t>
  </si>
  <si>
    <t>3.2</t>
  </si>
  <si>
    <t>Plin</t>
  </si>
  <si>
    <t>09123000-7</t>
  </si>
  <si>
    <t>2025.</t>
  </si>
  <si>
    <t>4.</t>
  </si>
  <si>
    <t>Materijal i dijelovi za tekuće i investicijsko održavanje</t>
  </si>
  <si>
    <t>50000000-5</t>
  </si>
  <si>
    <t>4.1</t>
  </si>
  <si>
    <t>Materijal i dijelovi za tekuće i investicijsko održavanje građevinskih objekata</t>
  </si>
  <si>
    <t>4.2</t>
  </si>
  <si>
    <t>Ostali materijal i dijelovi za tekuće i investicijsko održavanje</t>
  </si>
  <si>
    <t>44000000-0</t>
  </si>
  <si>
    <t>5.</t>
  </si>
  <si>
    <t>Sitni inventar i autogume</t>
  </si>
  <si>
    <t>30190000-7</t>
  </si>
  <si>
    <t>5.1</t>
  </si>
  <si>
    <t>Sitni inventar</t>
  </si>
  <si>
    <t>39220000-0</t>
  </si>
  <si>
    <t>6.</t>
  </si>
  <si>
    <t>Službena, radna i zaštitna odjeća i obuća</t>
  </si>
  <si>
    <t>18000000-9</t>
  </si>
  <si>
    <t>6.1</t>
  </si>
  <si>
    <t>18100000-0</t>
  </si>
  <si>
    <t>II. RASHODI ZA USLUGE</t>
  </si>
  <si>
    <t>7.</t>
  </si>
  <si>
    <t>Usluge telefona, interneta, pošte i prijevoza</t>
  </si>
  <si>
    <t>64200000-8</t>
  </si>
  <si>
    <t>7.1</t>
  </si>
  <si>
    <t>Usluge telefona, telefaksa</t>
  </si>
  <si>
    <t>7.2</t>
  </si>
  <si>
    <t>Poštarina (pisma, tiskanice i sl.)</t>
  </si>
  <si>
    <t>64112000-4</t>
  </si>
  <si>
    <t>7.3</t>
  </si>
  <si>
    <t>Ostale usluge za komunikaciju i prijevoz</t>
  </si>
  <si>
    <t>60000000-8</t>
  </si>
  <si>
    <t>8.</t>
  </si>
  <si>
    <t>Usluge tekućeg i investicijskog održavanja</t>
  </si>
  <si>
    <t>8.1</t>
  </si>
  <si>
    <t>Usluge tekućeg i investicijskog održavanja građevinskih objekata</t>
  </si>
  <si>
    <t>8.2</t>
  </si>
  <si>
    <t>Usluge tekućeg i investicijskog održavanja postrojenja i opreme</t>
  </si>
  <si>
    <t>50710000-5</t>
  </si>
  <si>
    <t>9.</t>
  </si>
  <si>
    <t>Usluge promidžbe i informiranja</t>
  </si>
  <si>
    <t>79980000-7</t>
  </si>
  <si>
    <t>9.1</t>
  </si>
  <si>
    <t>Elektronski mediji</t>
  </si>
  <si>
    <t>79341000-6</t>
  </si>
  <si>
    <t>10.</t>
  </si>
  <si>
    <t>Komunalne usluge</t>
  </si>
  <si>
    <t>65000000-3</t>
  </si>
  <si>
    <t>10.1</t>
  </si>
  <si>
    <t>Opskrba vodom</t>
  </si>
  <si>
    <t>45231300-8</t>
  </si>
  <si>
    <t>10.2</t>
  </si>
  <si>
    <t>Iznošenje i odvoz smeća</t>
  </si>
  <si>
    <t>90511300-5</t>
  </si>
  <si>
    <t>10.3</t>
  </si>
  <si>
    <t>Deratizacija i dezinsekcija</t>
  </si>
  <si>
    <t>90923000-3</t>
  </si>
  <si>
    <t>10.4</t>
  </si>
  <si>
    <t>Dimnjačarske i ekološke usluge</t>
  </si>
  <si>
    <t>90915000-4</t>
  </si>
  <si>
    <t>10.5</t>
  </si>
  <si>
    <t>Ostale komunalne usluge</t>
  </si>
  <si>
    <t>11.</t>
  </si>
  <si>
    <t>Zakupnine i najamnine</t>
  </si>
  <si>
    <t>11.1</t>
  </si>
  <si>
    <t>Ostale zakupnine i najamnine</t>
  </si>
  <si>
    <t>12.</t>
  </si>
  <si>
    <t>Zdravstvene i veterinarske usluge</t>
  </si>
  <si>
    <t>12.1</t>
  </si>
  <si>
    <t>Obvezni i preventivni zdravstveni pregledi zaposlenika</t>
  </si>
  <si>
    <t>85100000-0</t>
  </si>
  <si>
    <t>12.2</t>
  </si>
  <si>
    <t>Laboratorijske usluge</t>
  </si>
  <si>
    <t>85145000-7</t>
  </si>
  <si>
    <t>13.</t>
  </si>
  <si>
    <t>Intelekturalne i osobne usluge</t>
  </si>
  <si>
    <t>13.1</t>
  </si>
  <si>
    <t>Autorski honorari</t>
  </si>
  <si>
    <t>75121000-0</t>
  </si>
  <si>
    <t>13.2</t>
  </si>
  <si>
    <t>Ostale intelektualne usluge</t>
  </si>
  <si>
    <t>98300000-6</t>
  </si>
  <si>
    <t>14.</t>
  </si>
  <si>
    <t>Računalne usluge</t>
  </si>
  <si>
    <t>14.1</t>
  </si>
  <si>
    <t>Usluge ažuriranja računalnih baza</t>
  </si>
  <si>
    <t>72320000-4</t>
  </si>
  <si>
    <t>14.2</t>
  </si>
  <si>
    <t>Usluge razvoja software-a</t>
  </si>
  <si>
    <t>72212783-1</t>
  </si>
  <si>
    <t>14.3</t>
  </si>
  <si>
    <t>Ostale računalne usluge</t>
  </si>
  <si>
    <t>72600000-6</t>
  </si>
  <si>
    <t>15.</t>
  </si>
  <si>
    <t>Ostale usluge</t>
  </si>
  <si>
    <t>15.1</t>
  </si>
  <si>
    <t>Grafičke i tiskarske usluge, usluge kopiranja i uvezivanja i slično</t>
  </si>
  <si>
    <t>72212300-2</t>
  </si>
  <si>
    <t>15.2</t>
  </si>
  <si>
    <t>Uređenje prostora</t>
  </si>
  <si>
    <t>79932000-6</t>
  </si>
  <si>
    <t>15.3</t>
  </si>
  <si>
    <t>Usluge čišćenja, pranja i slično</t>
  </si>
  <si>
    <t>98310000-9</t>
  </si>
  <si>
    <t>III. OSTALI NESPOMENUTI RASHODI POSLOVANJA</t>
  </si>
  <si>
    <t>16.</t>
  </si>
  <si>
    <t>Premije osiguranja</t>
  </si>
  <si>
    <t>16.1</t>
  </si>
  <si>
    <t>Premije osiguranja imovine</t>
  </si>
  <si>
    <t>66515200-5</t>
  </si>
  <si>
    <t>16.2</t>
  </si>
  <si>
    <t>Premije osiguranja zaposlenih</t>
  </si>
  <si>
    <t>66513000-9</t>
  </si>
  <si>
    <t>18.</t>
  </si>
  <si>
    <t>Reprezentacija</t>
  </si>
  <si>
    <t>17.1</t>
  </si>
  <si>
    <t>55300000-3</t>
  </si>
  <si>
    <t>Članarine</t>
  </si>
  <si>
    <t>18.1</t>
  </si>
  <si>
    <t>Tuzemne članarine</t>
  </si>
  <si>
    <t>98100000-4</t>
  </si>
  <si>
    <t>19.</t>
  </si>
  <si>
    <t>Pristojbe i naknade</t>
  </si>
  <si>
    <t>19.1</t>
  </si>
  <si>
    <t>Upravne i administrativne pristojbe</t>
  </si>
  <si>
    <t>79100000-5</t>
  </si>
  <si>
    <t>19.2</t>
  </si>
  <si>
    <t>Javnobilježničke pristojbe</t>
  </si>
  <si>
    <t>75231100-5</t>
  </si>
  <si>
    <t>19.3</t>
  </si>
  <si>
    <t>Novčana naknada poslodavca zbog nezapošljavanja osoba s invaliditetom</t>
  </si>
  <si>
    <t>75313000-3</t>
  </si>
  <si>
    <t>20.</t>
  </si>
  <si>
    <t>Ostali nespomenuti rashodi</t>
  </si>
  <si>
    <t>20.1</t>
  </si>
  <si>
    <t>Ostali nespomenuti rashodi poslovanja</t>
  </si>
  <si>
    <t>22000000-0</t>
  </si>
  <si>
    <t>IV. OSTALI FINANCIJSKI RASHODI</t>
  </si>
  <si>
    <t>21.</t>
  </si>
  <si>
    <t>Bankarske usluge i usluge platnog prometa</t>
  </si>
  <si>
    <t>21.1</t>
  </si>
  <si>
    <t>Usluge banaka</t>
  </si>
  <si>
    <t>66110000-4</t>
  </si>
  <si>
    <t>21.2</t>
  </si>
  <si>
    <t>Usluge platnog prometa</t>
  </si>
  <si>
    <t>22.</t>
  </si>
  <si>
    <t>Zatezne kamate</t>
  </si>
  <si>
    <t>22.1</t>
  </si>
  <si>
    <t xml:space="preserve">Zatezne kamate iz poslovnih odnosa </t>
  </si>
  <si>
    <t>23.</t>
  </si>
  <si>
    <t>Ostali nespomenuti financijski rashodi</t>
  </si>
  <si>
    <t>23.1</t>
  </si>
  <si>
    <t>66000000-8</t>
  </si>
  <si>
    <t>V. RASHODI ZA NABAVU NEFINANCIJSKE IMOVINE</t>
  </si>
  <si>
    <t>24.</t>
  </si>
  <si>
    <t>Postrojenja i oprema</t>
  </si>
  <si>
    <t>24.1</t>
  </si>
  <si>
    <t>Uredska oprema i namještaj</t>
  </si>
  <si>
    <t>24.2</t>
  </si>
  <si>
    <t>Komunikacijska oprema</t>
  </si>
  <si>
    <t>30200000-1</t>
  </si>
  <si>
    <t>24.3</t>
  </si>
  <si>
    <t>Oprema za održavanje i zaštitu</t>
  </si>
  <si>
    <t>29713000-0</t>
  </si>
  <si>
    <t>24.4</t>
  </si>
  <si>
    <t>Uređaji, strojevi i oprema za ostale namjene</t>
  </si>
  <si>
    <t>29711000-6</t>
  </si>
  <si>
    <t>25.</t>
  </si>
  <si>
    <t xml:space="preserve">Knjige </t>
  </si>
  <si>
    <t>25.1</t>
  </si>
  <si>
    <t>22113000-5</t>
  </si>
  <si>
    <t>Ukupno</t>
  </si>
  <si>
    <t>Sukladno članku 12. Zakona o javnoj nabavi (N.N. 120/16.), na postupke nabave robe, usluge i radova čija je procijenjena vrijednost do 26.540,00</t>
  </si>
  <si>
    <t>eura odnosno za nabavu radova do 66.360,00 eura neće se primjenjivati odredbe Zakona o javnoj nabavi.</t>
  </si>
  <si>
    <t>Učenički dom Marije Jambrišak nabavljat će radove i usluge u 2025.g. direktnim ugovaranjem odnosno neposrednom narudžbom od dobavljača</t>
  </si>
  <si>
    <t>ili zaključivanjem odgovarajućeg ugovora, nakon pribavljenje najmanje jedne ponude.</t>
  </si>
  <si>
    <t>Ova Odluka o Planu nabave za 2025. godinu se objavljuje na Internet stranici doma i primjenjuje se u 2025.godini.</t>
  </si>
  <si>
    <t>Zagreb, 03. prosinac 2024.</t>
  </si>
  <si>
    <t>Ravnatelj</t>
  </si>
  <si>
    <t>Klasa: 602-03/21-05/38</t>
  </si>
  <si>
    <t>Jadranka Pejčić, prof</t>
  </si>
  <si>
    <t>Ravnateljica:</t>
  </si>
  <si>
    <t>Josipa Galić,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</si>
</sst>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sz val="12"/>
      <color rgb="FF333333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rgb="FF333333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3" fontId="26" fillId="0" borderId="0" applyFont="0" applyFill="0" applyBorder="0" applyAlignment="0" applyProtection="0"/>
    <xf numFmtId="0" fontId="27" fillId="6" borderId="0" applyNumberFormat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4" fontId="16" fillId="3" borderId="3" xfId="0" applyNumberFormat="1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16" fillId="3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49" fontId="20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" fontId="17" fillId="4" borderId="2" xfId="0" applyNumberFormat="1" applyFont="1" applyFill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17" fillId="0" borderId="3" xfId="0" applyNumberFormat="1" applyFont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4" fontId="17" fillId="5" borderId="3" xfId="0" applyNumberFormat="1" applyFont="1" applyFill="1" applyBorder="1" applyAlignment="1">
      <alignment horizontal="center" vertical="center"/>
    </xf>
    <xf numFmtId="4" fontId="17" fillId="5" borderId="2" xfId="0" applyNumberFormat="1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7" fillId="4" borderId="3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4" fontId="25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4" fontId="6" fillId="2" borderId="2" xfId="0" applyNumberFormat="1" applyFont="1" applyFill="1" applyBorder="1" applyAlignment="1">
      <alignment vertical="center"/>
    </xf>
    <xf numFmtId="14" fontId="16" fillId="3" borderId="2" xfId="0" applyNumberFormat="1" applyFont="1" applyFill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" fontId="17" fillId="4" borderId="5" xfId="0" applyNumberFormat="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" fontId="16" fillId="3" borderId="5" xfId="0" applyNumberFormat="1" applyFont="1" applyFill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/>
    </xf>
    <xf numFmtId="14" fontId="16" fillId="3" borderId="8" xfId="0" applyNumberFormat="1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5" borderId="2" xfId="0" applyNumberFormat="1" applyFont="1" applyFill="1" applyBorder="1" applyAlignment="1">
      <alignment horizontal="center" vertical="center"/>
    </xf>
    <xf numFmtId="49" fontId="16" fillId="3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17" fillId="4" borderId="1" xfId="2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" fontId="17" fillId="0" borderId="2" xfId="0" applyNumberFormat="1" applyFont="1" applyBorder="1" applyAlignment="1">
      <alignment horizontal="center"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4" fontId="17" fillId="5" borderId="2" xfId="0" applyNumberFormat="1" applyFont="1" applyFill="1" applyBorder="1" applyAlignment="1">
      <alignment horizontal="center" vertical="center" wrapText="1"/>
    </xf>
    <xf numFmtId="4" fontId="17" fillId="4" borderId="2" xfId="0" applyNumberFormat="1" applyFont="1" applyFill="1" applyBorder="1" applyAlignment="1">
      <alignment horizontal="center" vertical="center" wrapText="1"/>
    </xf>
    <xf numFmtId="0" fontId="27" fillId="6" borderId="0" xfId="3"/>
    <xf numFmtId="0" fontId="6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 wrapText="1"/>
    </xf>
    <xf numFmtId="49" fontId="6" fillId="7" borderId="1" xfId="1" applyNumberFormat="1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">
    <cellStyle name="Comma" xfId="2" builtinId="3"/>
    <cellStyle name="Good" xfId="3" builtinId="26"/>
    <cellStyle name="Normal" xfId="0" builtinId="0"/>
    <cellStyle name="Normalno 2" xfId="1" xr:uid="{785494C3-8B96-4D88-850C-0C2ABB4AEB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1381125</xdr:colOff>
      <xdr:row>3</xdr:row>
      <xdr:rowOff>171450</xdr:rowOff>
    </xdr:to>
    <xdr:pic>
      <xdr:nvPicPr>
        <xdr:cNvPr id="2" name="Slika 1" descr="ma-ja">
          <a:extLst>
            <a:ext uri="{FF2B5EF4-FFF2-40B4-BE49-F238E27FC236}">
              <a16:creationId xmlns:a16="http://schemas.microsoft.com/office/drawing/2014/main" id="{69F96A10-3162-F4D7-4591-DBD280F9D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0"/>
          <a:ext cx="1381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79353-E9A1-417E-A318-89CF245C1376}">
  <dimension ref="A1:N132"/>
  <sheetViews>
    <sheetView tabSelected="1" topLeftCell="A107" zoomScaleNormal="100" workbookViewId="0">
      <selection activeCell="J3" sqref="J3"/>
    </sheetView>
  </sheetViews>
  <sheetFormatPr defaultRowHeight="15" x14ac:dyDescent="0.25"/>
  <cols>
    <col min="1" max="1" width="15" style="3" customWidth="1"/>
    <col min="2" max="2" width="16.7109375" style="1" hidden="1" customWidth="1"/>
    <col min="3" max="3" width="23.5703125" style="1" customWidth="1"/>
    <col min="4" max="4" width="48.28515625" style="124" customWidth="1"/>
    <col min="5" max="5" width="18" style="1" customWidth="1"/>
    <col min="6" max="6" width="20.42578125" style="95" bestFit="1" customWidth="1"/>
    <col min="7" max="7" width="20.42578125" style="95" hidden="1" customWidth="1"/>
    <col min="8" max="8" width="20.42578125" style="95" customWidth="1"/>
    <col min="9" max="9" width="19.28515625" style="1" bestFit="1" customWidth="1"/>
    <col min="10" max="10" width="18.42578125" style="1" bestFit="1" customWidth="1"/>
    <col min="11" max="11" width="15.85546875" style="1" customWidth="1"/>
    <col min="12" max="12" width="19.5703125" style="93" customWidth="1"/>
    <col min="13" max="13" width="19.5703125" style="1" customWidth="1"/>
    <col min="14" max="14" width="22.85546875" style="1" bestFit="1" customWidth="1"/>
    <col min="15" max="16384" width="9.140625" style="1"/>
  </cols>
  <sheetData>
    <row r="1" spans="1:14" ht="15.75" x14ac:dyDescent="0.25">
      <c r="A1" s="79" t="s">
        <v>0</v>
      </c>
      <c r="B1" s="80"/>
      <c r="C1" s="18"/>
      <c r="D1" s="109"/>
      <c r="E1" s="19"/>
      <c r="F1" s="76"/>
      <c r="G1" s="76"/>
      <c r="H1" s="76"/>
      <c r="I1" s="20"/>
      <c r="J1" s="20"/>
      <c r="L1" s="86"/>
      <c r="M1" s="20"/>
      <c r="N1" s="18"/>
    </row>
    <row r="2" spans="1:14" ht="15.75" x14ac:dyDescent="0.25">
      <c r="A2" s="81" t="s">
        <v>1</v>
      </c>
      <c r="B2" s="82"/>
      <c r="C2" s="21"/>
      <c r="D2" s="110"/>
      <c r="E2" s="20"/>
      <c r="F2" s="76"/>
      <c r="G2" s="76"/>
      <c r="H2" s="76"/>
      <c r="I2" s="20"/>
      <c r="J2" s="20"/>
      <c r="L2" s="86"/>
      <c r="M2" s="20"/>
      <c r="N2" s="21"/>
    </row>
    <row r="3" spans="1:14" ht="15.75" x14ac:dyDescent="0.25">
      <c r="A3" s="83" t="s">
        <v>2</v>
      </c>
      <c r="B3" s="82"/>
      <c r="C3" s="21"/>
      <c r="D3" s="110"/>
      <c r="E3" s="20"/>
      <c r="F3" s="76"/>
      <c r="G3" s="76"/>
      <c r="H3" s="76"/>
      <c r="I3" s="20"/>
      <c r="J3" s="20"/>
      <c r="L3" s="86"/>
      <c r="M3" s="20"/>
      <c r="N3" s="21"/>
    </row>
    <row r="4" spans="1:14" ht="15.75" x14ac:dyDescent="0.25">
      <c r="A4" s="83" t="s">
        <v>3</v>
      </c>
      <c r="B4" s="82"/>
      <c r="C4" s="21"/>
      <c r="D4" s="110"/>
      <c r="E4" s="20"/>
      <c r="F4" s="76"/>
      <c r="G4" s="76"/>
      <c r="H4" s="76"/>
      <c r="I4" s="20"/>
      <c r="J4" s="20"/>
      <c r="L4" s="86"/>
      <c r="M4" s="20"/>
      <c r="N4" s="21"/>
    </row>
    <row r="5" spans="1:14" ht="15.75" x14ac:dyDescent="0.25">
      <c r="A5" s="83" t="s">
        <v>4</v>
      </c>
      <c r="B5" s="82"/>
      <c r="C5" s="21"/>
      <c r="D5" s="110"/>
      <c r="E5" s="20"/>
      <c r="F5" s="76"/>
      <c r="G5" s="76"/>
      <c r="H5" s="76"/>
      <c r="I5" s="20"/>
      <c r="J5" s="20"/>
      <c r="L5" s="86"/>
      <c r="M5" s="20"/>
      <c r="N5" s="21"/>
    </row>
    <row r="6" spans="1:14" x14ac:dyDescent="0.25">
      <c r="A6" s="139" t="s">
        <v>5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</row>
    <row r="7" spans="1:14" x14ac:dyDescent="0.25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7"/>
    </row>
    <row r="8" spans="1:14" ht="21" x14ac:dyDescent="0.25">
      <c r="A8" s="140" t="s">
        <v>6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</row>
    <row r="9" spans="1:14" x14ac:dyDescent="0.25">
      <c r="A9" s="22"/>
      <c r="B9" s="20"/>
      <c r="C9" s="20"/>
      <c r="D9" s="110"/>
      <c r="E9" s="20"/>
      <c r="F9" s="76"/>
      <c r="G9" s="76"/>
      <c r="H9" s="76"/>
      <c r="I9" s="20"/>
      <c r="J9" s="20"/>
      <c r="L9" s="86"/>
      <c r="M9" s="20"/>
      <c r="N9" s="20"/>
    </row>
    <row r="10" spans="1:14" ht="144.75" customHeight="1" x14ac:dyDescent="0.25">
      <c r="A10" s="133" t="s">
        <v>7</v>
      </c>
      <c r="B10" s="133" t="s">
        <v>8</v>
      </c>
      <c r="C10" s="133" t="s">
        <v>9</v>
      </c>
      <c r="D10" s="133" t="s">
        <v>10</v>
      </c>
      <c r="E10" s="134" t="s">
        <v>11</v>
      </c>
      <c r="F10" s="135" t="s">
        <v>12</v>
      </c>
      <c r="G10" s="135" t="s">
        <v>13</v>
      </c>
      <c r="H10" s="135" t="s">
        <v>14</v>
      </c>
      <c r="I10" s="133" t="s">
        <v>15</v>
      </c>
      <c r="J10" s="133" t="s">
        <v>16</v>
      </c>
      <c r="K10" s="136" t="s">
        <v>17</v>
      </c>
      <c r="L10" s="137" t="s">
        <v>18</v>
      </c>
      <c r="M10" s="133" t="s">
        <v>19</v>
      </c>
      <c r="N10" s="133" t="s">
        <v>20</v>
      </c>
    </row>
    <row r="11" spans="1:14" ht="18.75" x14ac:dyDescent="0.25">
      <c r="A11" s="23"/>
      <c r="B11" s="24"/>
      <c r="C11" s="24">
        <v>322</v>
      </c>
      <c r="D11" s="111" t="s">
        <v>21</v>
      </c>
      <c r="E11" s="24"/>
      <c r="F11" s="25">
        <f>F12+F19+F43+F46+F49+F51</f>
        <v>201500</v>
      </c>
      <c r="G11" s="25">
        <f>G12+G19+G43+G46+G49+G51</f>
        <v>25834.057773282762</v>
      </c>
      <c r="H11" s="25">
        <f>H12+H19+H43+H46+H49+H51</f>
        <v>175665.94222671725</v>
      </c>
      <c r="I11" s="24"/>
      <c r="J11" s="24"/>
      <c r="K11" s="24"/>
      <c r="L11" s="87"/>
      <c r="M11" s="11"/>
      <c r="N11" s="24"/>
    </row>
    <row r="12" spans="1:14" ht="15.75" x14ac:dyDescent="0.25">
      <c r="A12" s="26" t="s">
        <v>22</v>
      </c>
      <c r="B12" s="27"/>
      <c r="C12" s="27">
        <v>3221</v>
      </c>
      <c r="D12" s="112" t="s">
        <v>23</v>
      </c>
      <c r="E12" s="27" t="s">
        <v>24</v>
      </c>
      <c r="F12" s="30">
        <v>19700</v>
      </c>
      <c r="G12" s="30">
        <f>F12*(25/125)</f>
        <v>3940</v>
      </c>
      <c r="H12" s="30">
        <f>F12-G12</f>
        <v>15760</v>
      </c>
      <c r="I12" s="29"/>
      <c r="J12" s="29"/>
      <c r="K12" s="4" t="s">
        <v>25</v>
      </c>
      <c r="L12" s="88"/>
      <c r="M12" s="30" t="s">
        <v>26</v>
      </c>
      <c r="N12" s="27"/>
    </row>
    <row r="13" spans="1:14" ht="31.5" x14ac:dyDescent="0.25">
      <c r="A13" s="31" t="s">
        <v>27</v>
      </c>
      <c r="B13" s="32">
        <v>25</v>
      </c>
      <c r="C13" s="33">
        <v>32211</v>
      </c>
      <c r="D13" s="113" t="s">
        <v>28</v>
      </c>
      <c r="E13" s="35" t="s">
        <v>24</v>
      </c>
      <c r="F13" s="36">
        <v>1400</v>
      </c>
      <c r="G13" s="36">
        <f>F13*(25/125)</f>
        <v>280</v>
      </c>
      <c r="H13" s="36">
        <f>F13-G13</f>
        <v>1120</v>
      </c>
      <c r="I13" s="127" t="s">
        <v>29</v>
      </c>
      <c r="J13" s="36" t="s">
        <v>30</v>
      </c>
      <c r="K13" s="5" t="s">
        <v>25</v>
      </c>
      <c r="L13" s="89" t="s">
        <v>31</v>
      </c>
      <c r="M13" s="37" t="s">
        <v>26</v>
      </c>
      <c r="N13" s="32"/>
    </row>
    <row r="14" spans="1:14" ht="31.5" x14ac:dyDescent="0.25">
      <c r="A14" s="31" t="s">
        <v>32</v>
      </c>
      <c r="B14" s="32">
        <v>25</v>
      </c>
      <c r="C14" s="33">
        <v>32211</v>
      </c>
      <c r="D14" s="113" t="s">
        <v>33</v>
      </c>
      <c r="E14" s="35" t="s">
        <v>34</v>
      </c>
      <c r="F14" s="36">
        <v>3000</v>
      </c>
      <c r="G14" s="36">
        <f t="shared" ref="G14:G18" si="0">F14*(25/125)</f>
        <v>600</v>
      </c>
      <c r="H14" s="36">
        <f t="shared" ref="H14:H18" si="1">F14-G14</f>
        <v>2400</v>
      </c>
      <c r="I14" s="127" t="s">
        <v>29</v>
      </c>
      <c r="J14" s="36" t="s">
        <v>30</v>
      </c>
      <c r="K14" s="5" t="s">
        <v>25</v>
      </c>
      <c r="L14" s="89" t="s">
        <v>31</v>
      </c>
      <c r="M14" s="37" t="s">
        <v>26</v>
      </c>
      <c r="N14" s="32"/>
    </row>
    <row r="15" spans="1:14" ht="31.5" x14ac:dyDescent="0.25">
      <c r="A15" s="31" t="s">
        <v>35</v>
      </c>
      <c r="B15" s="32">
        <v>25</v>
      </c>
      <c r="C15" s="33">
        <v>32211</v>
      </c>
      <c r="D15" s="113" t="s">
        <v>36</v>
      </c>
      <c r="E15" s="35" t="s">
        <v>37</v>
      </c>
      <c r="F15" s="36">
        <v>600</v>
      </c>
      <c r="G15" s="36">
        <f t="shared" si="0"/>
        <v>120</v>
      </c>
      <c r="H15" s="36">
        <f t="shared" si="1"/>
        <v>480</v>
      </c>
      <c r="I15" s="127" t="s">
        <v>29</v>
      </c>
      <c r="J15" s="36" t="s">
        <v>30</v>
      </c>
      <c r="K15" s="5" t="s">
        <v>25</v>
      </c>
      <c r="L15" s="89" t="s">
        <v>31</v>
      </c>
      <c r="M15" s="37" t="s">
        <v>26</v>
      </c>
      <c r="N15" s="32"/>
    </row>
    <row r="16" spans="1:14" ht="31.5" x14ac:dyDescent="0.25">
      <c r="A16" s="31" t="s">
        <v>38</v>
      </c>
      <c r="B16" s="32">
        <v>25</v>
      </c>
      <c r="C16" s="33">
        <v>32214</v>
      </c>
      <c r="D16" s="114" t="s">
        <v>39</v>
      </c>
      <c r="E16" s="5" t="s">
        <v>40</v>
      </c>
      <c r="F16" s="36">
        <v>12000</v>
      </c>
      <c r="G16" s="36">
        <f t="shared" si="0"/>
        <v>2400</v>
      </c>
      <c r="H16" s="36">
        <f t="shared" si="1"/>
        <v>9600</v>
      </c>
      <c r="I16" s="127" t="s">
        <v>29</v>
      </c>
      <c r="J16" s="36" t="s">
        <v>30</v>
      </c>
      <c r="K16" s="5" t="s">
        <v>25</v>
      </c>
      <c r="L16" s="89" t="s">
        <v>31</v>
      </c>
      <c r="M16" s="37" t="s">
        <v>26</v>
      </c>
      <c r="N16" s="32"/>
    </row>
    <row r="17" spans="1:14" ht="31.5" x14ac:dyDescent="0.25">
      <c r="A17" s="31" t="s">
        <v>41</v>
      </c>
      <c r="B17" s="32">
        <v>25</v>
      </c>
      <c r="C17" s="32">
        <v>32216</v>
      </c>
      <c r="D17" s="115" t="s">
        <v>42</v>
      </c>
      <c r="E17" s="5" t="s">
        <v>43</v>
      </c>
      <c r="F17" s="36">
        <v>500</v>
      </c>
      <c r="G17" s="36">
        <f t="shared" si="0"/>
        <v>100</v>
      </c>
      <c r="H17" s="36">
        <f t="shared" si="1"/>
        <v>400</v>
      </c>
      <c r="I17" s="127" t="s">
        <v>29</v>
      </c>
      <c r="J17" s="36" t="s">
        <v>30</v>
      </c>
      <c r="K17" s="5" t="s">
        <v>25</v>
      </c>
      <c r="L17" s="89" t="s">
        <v>31</v>
      </c>
      <c r="M17" s="37" t="s">
        <v>26</v>
      </c>
      <c r="N17" s="32"/>
    </row>
    <row r="18" spans="1:14" ht="31.5" x14ac:dyDescent="0.25">
      <c r="A18" s="31" t="s">
        <v>44</v>
      </c>
      <c r="B18" s="32">
        <v>25</v>
      </c>
      <c r="C18" s="33">
        <v>32219</v>
      </c>
      <c r="D18" s="47" t="s">
        <v>45</v>
      </c>
      <c r="E18" s="35" t="s">
        <v>46</v>
      </c>
      <c r="F18" s="36">
        <v>2200</v>
      </c>
      <c r="G18" s="36">
        <f t="shared" si="0"/>
        <v>440</v>
      </c>
      <c r="H18" s="36">
        <f t="shared" si="1"/>
        <v>1760</v>
      </c>
      <c r="I18" s="127" t="s">
        <v>29</v>
      </c>
      <c r="J18" s="36" t="s">
        <v>47</v>
      </c>
      <c r="K18" s="5" t="s">
        <v>25</v>
      </c>
      <c r="L18" s="89" t="s">
        <v>31</v>
      </c>
      <c r="M18" s="37" t="s">
        <v>26</v>
      </c>
      <c r="N18" s="32"/>
    </row>
    <row r="19" spans="1:14" ht="15.75" x14ac:dyDescent="0.25">
      <c r="A19" s="26" t="s">
        <v>48</v>
      </c>
      <c r="B19" s="27"/>
      <c r="C19" s="27">
        <v>3222</v>
      </c>
      <c r="D19" s="112" t="s">
        <v>49</v>
      </c>
      <c r="E19" s="27" t="s">
        <v>50</v>
      </c>
      <c r="F19" s="30">
        <v>136000</v>
      </c>
      <c r="G19" s="30">
        <f>SUM(G20:G42)</f>
        <v>17020.951999999997</v>
      </c>
      <c r="H19" s="30">
        <f>SUM(H20:H42)</f>
        <v>118979.048</v>
      </c>
      <c r="I19" s="29"/>
      <c r="J19" s="29"/>
      <c r="K19" s="4" t="s">
        <v>25</v>
      </c>
      <c r="L19" s="98"/>
      <c r="M19" s="30" t="s">
        <v>26</v>
      </c>
      <c r="N19" s="27"/>
    </row>
    <row r="20" spans="1:14" ht="31.5" x14ac:dyDescent="0.25">
      <c r="A20" s="38" t="s">
        <v>51</v>
      </c>
      <c r="B20" s="39">
        <v>5</v>
      </c>
      <c r="C20" s="33">
        <v>32224</v>
      </c>
      <c r="D20" s="114" t="s">
        <v>52</v>
      </c>
      <c r="E20" s="5" t="s">
        <v>53</v>
      </c>
      <c r="F20" s="36">
        <v>14000</v>
      </c>
      <c r="G20" s="36">
        <f>F20*(5/105)</f>
        <v>666.66666666666663</v>
      </c>
      <c r="H20" s="36">
        <f t="shared" ref="H20:H25" si="2">F20-G20</f>
        <v>13333.333333333334</v>
      </c>
      <c r="I20" s="127" t="s">
        <v>29</v>
      </c>
      <c r="J20" s="36" t="s">
        <v>30</v>
      </c>
      <c r="K20" s="96" t="s">
        <v>25</v>
      </c>
      <c r="L20" s="99" t="s">
        <v>31</v>
      </c>
      <c r="M20" s="97" t="s">
        <v>26</v>
      </c>
      <c r="N20" s="40" t="s">
        <v>54</v>
      </c>
    </row>
    <row r="21" spans="1:14" ht="31.5" x14ac:dyDescent="0.25">
      <c r="A21" s="38" t="s">
        <v>55</v>
      </c>
      <c r="B21" s="39">
        <v>5</v>
      </c>
      <c r="C21" s="33">
        <v>32224</v>
      </c>
      <c r="D21" s="114" t="s">
        <v>56</v>
      </c>
      <c r="E21" s="5" t="s">
        <v>57</v>
      </c>
      <c r="F21" s="36">
        <v>8000</v>
      </c>
      <c r="G21" s="36">
        <f>F21*4.7619%</f>
        <v>380.95199999999994</v>
      </c>
      <c r="H21" s="36">
        <f t="shared" si="2"/>
        <v>7619.0479999999998</v>
      </c>
      <c r="I21" s="127" t="s">
        <v>29</v>
      </c>
      <c r="J21" s="36" t="s">
        <v>30</v>
      </c>
      <c r="K21" s="96" t="s">
        <v>25</v>
      </c>
      <c r="L21" s="100" t="s">
        <v>31</v>
      </c>
      <c r="M21" s="97" t="s">
        <v>26</v>
      </c>
      <c r="N21" s="40" t="s">
        <v>54</v>
      </c>
    </row>
    <row r="22" spans="1:14" ht="31.5" x14ac:dyDescent="0.25">
      <c r="A22" s="38" t="s">
        <v>58</v>
      </c>
      <c r="B22" s="39">
        <v>25</v>
      </c>
      <c r="C22" s="33">
        <v>32224</v>
      </c>
      <c r="D22" s="114" t="s">
        <v>59</v>
      </c>
      <c r="E22" s="5" t="s">
        <v>60</v>
      </c>
      <c r="F22" s="36">
        <v>9000</v>
      </c>
      <c r="G22" s="36">
        <f>F22*(25/125)</f>
        <v>1800</v>
      </c>
      <c r="H22" s="36">
        <f t="shared" si="2"/>
        <v>7200</v>
      </c>
      <c r="I22" s="127" t="s">
        <v>29</v>
      </c>
      <c r="J22" s="36" t="s">
        <v>30</v>
      </c>
      <c r="K22" s="96" t="s">
        <v>25</v>
      </c>
      <c r="L22" s="100" t="s">
        <v>31</v>
      </c>
      <c r="M22" s="97" t="s">
        <v>26</v>
      </c>
      <c r="N22" s="40" t="s">
        <v>54</v>
      </c>
    </row>
    <row r="23" spans="1:14" ht="31.5" x14ac:dyDescent="0.25">
      <c r="A23" s="38" t="s">
        <v>61</v>
      </c>
      <c r="B23" s="39">
        <v>25</v>
      </c>
      <c r="C23" s="33">
        <v>32224</v>
      </c>
      <c r="D23" s="114" t="s">
        <v>62</v>
      </c>
      <c r="E23" s="5" t="s">
        <v>63</v>
      </c>
      <c r="F23" s="36">
        <v>1600</v>
      </c>
      <c r="G23" s="36">
        <f>F23*(25/125)</f>
        <v>320</v>
      </c>
      <c r="H23" s="36">
        <f t="shared" si="2"/>
        <v>1280</v>
      </c>
      <c r="I23" s="127" t="s">
        <v>29</v>
      </c>
      <c r="J23" s="36" t="s">
        <v>30</v>
      </c>
      <c r="K23" s="96" t="s">
        <v>25</v>
      </c>
      <c r="L23" s="100" t="s">
        <v>31</v>
      </c>
      <c r="M23" s="97" t="s">
        <v>26</v>
      </c>
      <c r="N23" s="40"/>
    </row>
    <row r="24" spans="1:14" ht="31.5" x14ac:dyDescent="0.25">
      <c r="A24" s="38" t="s">
        <v>64</v>
      </c>
      <c r="B24" s="39">
        <v>5</v>
      </c>
      <c r="C24" s="33">
        <v>32224</v>
      </c>
      <c r="D24" s="114" t="s">
        <v>65</v>
      </c>
      <c r="E24" s="5" t="s">
        <v>66</v>
      </c>
      <c r="F24" s="36">
        <v>5000</v>
      </c>
      <c r="G24" s="36">
        <f>F24*(5/105)</f>
        <v>238.09523809523807</v>
      </c>
      <c r="H24" s="36">
        <f t="shared" si="2"/>
        <v>4761.9047619047615</v>
      </c>
      <c r="I24" s="127" t="s">
        <v>29</v>
      </c>
      <c r="J24" s="36" t="s">
        <v>30</v>
      </c>
      <c r="K24" s="96" t="s">
        <v>25</v>
      </c>
      <c r="L24" s="100" t="s">
        <v>31</v>
      </c>
      <c r="M24" s="97" t="s">
        <v>26</v>
      </c>
      <c r="N24" s="40"/>
    </row>
    <row r="25" spans="1:14" ht="31.5" x14ac:dyDescent="0.25">
      <c r="A25" s="38" t="s">
        <v>67</v>
      </c>
      <c r="B25" s="39">
        <v>25</v>
      </c>
      <c r="C25" s="33">
        <v>32224</v>
      </c>
      <c r="D25" s="114" t="s">
        <v>68</v>
      </c>
      <c r="E25" s="5" t="s">
        <v>69</v>
      </c>
      <c r="F25" s="36">
        <v>6000</v>
      </c>
      <c r="G25" s="36">
        <f>F25*(25/125)</f>
        <v>1200</v>
      </c>
      <c r="H25" s="36">
        <f t="shared" si="2"/>
        <v>4800</v>
      </c>
      <c r="I25" s="127" t="s">
        <v>29</v>
      </c>
      <c r="J25" s="36" t="s">
        <v>30</v>
      </c>
      <c r="K25" s="96" t="s">
        <v>25</v>
      </c>
      <c r="L25" s="100" t="s">
        <v>31</v>
      </c>
      <c r="M25" s="97" t="s">
        <v>26</v>
      </c>
      <c r="N25" s="125"/>
    </row>
    <row r="26" spans="1:14" ht="31.5" x14ac:dyDescent="0.25">
      <c r="A26" s="38" t="s">
        <v>70</v>
      </c>
      <c r="B26" s="39">
        <v>25</v>
      </c>
      <c r="C26" s="33">
        <v>32224</v>
      </c>
      <c r="D26" s="114" t="s">
        <v>71</v>
      </c>
      <c r="E26" s="5" t="s">
        <v>72</v>
      </c>
      <c r="F26" s="36">
        <v>2000</v>
      </c>
      <c r="G26" s="36">
        <f t="shared" ref="G26:G38" si="3">F26*(25/125)</f>
        <v>400</v>
      </c>
      <c r="H26" s="36">
        <f t="shared" ref="H26:H28" si="4">F26-G26</f>
        <v>1600</v>
      </c>
      <c r="I26" s="127" t="s">
        <v>29</v>
      </c>
      <c r="J26" s="36" t="s">
        <v>30</v>
      </c>
      <c r="K26" s="96" t="s">
        <v>25</v>
      </c>
      <c r="L26" s="100" t="s">
        <v>31</v>
      </c>
      <c r="M26" s="97" t="s">
        <v>26</v>
      </c>
      <c r="N26" s="40"/>
    </row>
    <row r="27" spans="1:14" ht="31.5" x14ac:dyDescent="0.25">
      <c r="A27" s="38" t="s">
        <v>73</v>
      </c>
      <c r="B27" s="39">
        <v>25</v>
      </c>
      <c r="C27" s="33">
        <v>32224</v>
      </c>
      <c r="D27" s="114" t="s">
        <v>74</v>
      </c>
      <c r="E27" s="5" t="s">
        <v>75</v>
      </c>
      <c r="F27" s="36">
        <v>9000</v>
      </c>
      <c r="G27" s="36">
        <f t="shared" si="3"/>
        <v>1800</v>
      </c>
      <c r="H27" s="36">
        <f t="shared" si="4"/>
        <v>7200</v>
      </c>
      <c r="I27" s="127" t="s">
        <v>29</v>
      </c>
      <c r="J27" s="36" t="s">
        <v>30</v>
      </c>
      <c r="K27" s="96" t="s">
        <v>25</v>
      </c>
      <c r="L27" s="100" t="s">
        <v>31</v>
      </c>
      <c r="M27" s="97" t="s">
        <v>26</v>
      </c>
      <c r="N27" s="40"/>
    </row>
    <row r="28" spans="1:14" ht="31.5" x14ac:dyDescent="0.25">
      <c r="A28" s="38" t="s">
        <v>76</v>
      </c>
      <c r="B28" s="39">
        <v>5</v>
      </c>
      <c r="C28" s="33">
        <v>32224</v>
      </c>
      <c r="D28" s="114" t="s">
        <v>77</v>
      </c>
      <c r="E28" s="5" t="s">
        <v>78</v>
      </c>
      <c r="F28" s="36">
        <v>8000</v>
      </c>
      <c r="G28" s="36">
        <f>F28*(5/105)</f>
        <v>380.95238095238091</v>
      </c>
      <c r="H28" s="36">
        <f t="shared" si="4"/>
        <v>7619.0476190476193</v>
      </c>
      <c r="I28" s="127" t="s">
        <v>29</v>
      </c>
      <c r="J28" s="36" t="s">
        <v>30</v>
      </c>
      <c r="K28" s="96" t="s">
        <v>25</v>
      </c>
      <c r="L28" s="100" t="s">
        <v>31</v>
      </c>
      <c r="M28" s="97" t="s">
        <v>26</v>
      </c>
      <c r="N28" s="40"/>
    </row>
    <row r="29" spans="1:14" ht="31.5" x14ac:dyDescent="0.25">
      <c r="A29" s="38" t="s">
        <v>79</v>
      </c>
      <c r="B29" s="39">
        <v>25</v>
      </c>
      <c r="C29" s="33">
        <v>32224</v>
      </c>
      <c r="D29" s="114" t="s">
        <v>80</v>
      </c>
      <c r="E29" s="5" t="s">
        <v>81</v>
      </c>
      <c r="F29" s="36">
        <v>5000</v>
      </c>
      <c r="G29" s="36">
        <f t="shared" si="3"/>
        <v>1000</v>
      </c>
      <c r="H29" s="36">
        <f>F29-G29</f>
        <v>4000</v>
      </c>
      <c r="I29" s="127" t="s">
        <v>29</v>
      </c>
      <c r="J29" s="36" t="s">
        <v>30</v>
      </c>
      <c r="K29" s="96" t="s">
        <v>25</v>
      </c>
      <c r="L29" s="100" t="s">
        <v>31</v>
      </c>
      <c r="M29" s="97" t="s">
        <v>26</v>
      </c>
      <c r="N29" s="40"/>
    </row>
    <row r="30" spans="1:14" ht="31.5" x14ac:dyDescent="0.25">
      <c r="A30" s="38" t="s">
        <v>82</v>
      </c>
      <c r="B30" s="39">
        <v>25</v>
      </c>
      <c r="C30" s="33">
        <v>32224</v>
      </c>
      <c r="D30" s="114" t="s">
        <v>83</v>
      </c>
      <c r="E30" s="34" t="s">
        <v>84</v>
      </c>
      <c r="F30" s="36">
        <v>6000</v>
      </c>
      <c r="G30" s="36">
        <f t="shared" si="3"/>
        <v>1200</v>
      </c>
      <c r="H30" s="36">
        <f t="shared" ref="H30:H32" si="5">F30-G30</f>
        <v>4800</v>
      </c>
      <c r="I30" s="127" t="s">
        <v>29</v>
      </c>
      <c r="J30" s="36" t="s">
        <v>30</v>
      </c>
      <c r="K30" s="96" t="s">
        <v>25</v>
      </c>
      <c r="L30" s="100" t="s">
        <v>31</v>
      </c>
      <c r="M30" s="97" t="s">
        <v>26</v>
      </c>
      <c r="N30" s="40"/>
    </row>
    <row r="31" spans="1:14" ht="31.5" x14ac:dyDescent="0.25">
      <c r="A31" s="38" t="s">
        <v>85</v>
      </c>
      <c r="B31" s="39">
        <v>25</v>
      </c>
      <c r="C31" s="33">
        <v>32224</v>
      </c>
      <c r="D31" s="114" t="s">
        <v>86</v>
      </c>
      <c r="E31" s="34" t="s">
        <v>87</v>
      </c>
      <c r="F31" s="36">
        <v>2000</v>
      </c>
      <c r="G31" s="36">
        <f t="shared" si="3"/>
        <v>400</v>
      </c>
      <c r="H31" s="36">
        <f t="shared" si="5"/>
        <v>1600</v>
      </c>
      <c r="I31" s="127" t="s">
        <v>29</v>
      </c>
      <c r="J31" s="36" t="s">
        <v>30</v>
      </c>
      <c r="K31" s="96" t="s">
        <v>25</v>
      </c>
      <c r="L31" s="100" t="s">
        <v>31</v>
      </c>
      <c r="M31" s="97" t="s">
        <v>26</v>
      </c>
      <c r="N31" s="40"/>
    </row>
    <row r="32" spans="1:14" ht="31.5" x14ac:dyDescent="0.25">
      <c r="A32" s="38" t="s">
        <v>88</v>
      </c>
      <c r="B32" s="39">
        <v>25</v>
      </c>
      <c r="C32" s="33">
        <v>32224</v>
      </c>
      <c r="D32" s="114" t="s">
        <v>89</v>
      </c>
      <c r="E32" s="34" t="s">
        <v>90</v>
      </c>
      <c r="F32" s="36">
        <v>2000</v>
      </c>
      <c r="G32" s="36">
        <f t="shared" si="3"/>
        <v>400</v>
      </c>
      <c r="H32" s="36">
        <f t="shared" si="5"/>
        <v>1600</v>
      </c>
      <c r="I32" s="127" t="s">
        <v>29</v>
      </c>
      <c r="J32" s="36" t="s">
        <v>30</v>
      </c>
      <c r="K32" s="96" t="s">
        <v>25</v>
      </c>
      <c r="L32" s="100" t="s">
        <v>31</v>
      </c>
      <c r="M32" s="97" t="s">
        <v>26</v>
      </c>
      <c r="N32" s="40"/>
    </row>
    <row r="33" spans="1:14" ht="31.5" x14ac:dyDescent="0.25">
      <c r="A33" s="38" t="s">
        <v>91</v>
      </c>
      <c r="B33" s="39">
        <v>5</v>
      </c>
      <c r="C33" s="33">
        <v>32224</v>
      </c>
      <c r="D33" s="114" t="s">
        <v>92</v>
      </c>
      <c r="E33" s="34" t="s">
        <v>93</v>
      </c>
      <c r="F33" s="36">
        <v>3500</v>
      </c>
      <c r="G33" s="36">
        <f>F33*(5/105)</f>
        <v>166.66666666666666</v>
      </c>
      <c r="H33" s="36">
        <f>F33-G33</f>
        <v>3333.3333333333335</v>
      </c>
      <c r="I33" s="127" t="s">
        <v>29</v>
      </c>
      <c r="J33" s="36" t="s">
        <v>30</v>
      </c>
      <c r="K33" s="96" t="s">
        <v>25</v>
      </c>
      <c r="L33" s="100" t="s">
        <v>31</v>
      </c>
      <c r="M33" s="97" t="s">
        <v>26</v>
      </c>
      <c r="N33" s="40"/>
    </row>
    <row r="34" spans="1:14" ht="31.5" x14ac:dyDescent="0.25">
      <c r="A34" s="38" t="s">
        <v>94</v>
      </c>
      <c r="B34" s="39">
        <v>25</v>
      </c>
      <c r="C34" s="33">
        <v>32224</v>
      </c>
      <c r="D34" s="114" t="s">
        <v>95</v>
      </c>
      <c r="E34" s="34" t="s">
        <v>96</v>
      </c>
      <c r="F34" s="36">
        <v>3000</v>
      </c>
      <c r="G34" s="36">
        <f t="shared" si="3"/>
        <v>600</v>
      </c>
      <c r="H34" s="36">
        <f t="shared" ref="H34:H42" si="6">F34-G34</f>
        <v>2400</v>
      </c>
      <c r="I34" s="127" t="s">
        <v>29</v>
      </c>
      <c r="J34" s="36" t="s">
        <v>30</v>
      </c>
      <c r="K34" s="96" t="s">
        <v>25</v>
      </c>
      <c r="L34" s="100" t="s">
        <v>31</v>
      </c>
      <c r="M34" s="97" t="s">
        <v>26</v>
      </c>
      <c r="N34" s="40"/>
    </row>
    <row r="35" spans="1:14" ht="31.5" x14ac:dyDescent="0.25">
      <c r="A35" s="38" t="s">
        <v>97</v>
      </c>
      <c r="B35" s="39">
        <v>25</v>
      </c>
      <c r="C35" s="33">
        <v>32224</v>
      </c>
      <c r="D35" s="114" t="s">
        <v>98</v>
      </c>
      <c r="E35" s="34" t="s">
        <v>99</v>
      </c>
      <c r="F35" s="36">
        <v>4000</v>
      </c>
      <c r="G35" s="36">
        <f t="shared" si="3"/>
        <v>800</v>
      </c>
      <c r="H35" s="36">
        <f t="shared" si="6"/>
        <v>3200</v>
      </c>
      <c r="I35" s="127" t="s">
        <v>29</v>
      </c>
      <c r="J35" s="36" t="s">
        <v>30</v>
      </c>
      <c r="K35" s="96" t="s">
        <v>25</v>
      </c>
      <c r="L35" s="100" t="s">
        <v>31</v>
      </c>
      <c r="M35" s="97" t="s">
        <v>26</v>
      </c>
      <c r="N35" s="40"/>
    </row>
    <row r="36" spans="1:14" ht="31.5" x14ac:dyDescent="0.25">
      <c r="A36" s="38" t="s">
        <v>100</v>
      </c>
      <c r="B36" s="39">
        <v>25</v>
      </c>
      <c r="C36" s="33">
        <v>32224</v>
      </c>
      <c r="D36" s="114" t="s">
        <v>101</v>
      </c>
      <c r="E36" s="34" t="s">
        <v>102</v>
      </c>
      <c r="F36" s="36">
        <v>800</v>
      </c>
      <c r="G36" s="36">
        <f t="shared" si="3"/>
        <v>160</v>
      </c>
      <c r="H36" s="36">
        <f t="shared" si="6"/>
        <v>640</v>
      </c>
      <c r="I36" s="127" t="s">
        <v>29</v>
      </c>
      <c r="J36" s="36" t="s">
        <v>30</v>
      </c>
      <c r="K36" s="96" t="s">
        <v>25</v>
      </c>
      <c r="L36" s="100" t="s">
        <v>31</v>
      </c>
      <c r="M36" s="97" t="s">
        <v>26</v>
      </c>
      <c r="N36" s="40"/>
    </row>
    <row r="37" spans="1:14" ht="31.5" x14ac:dyDescent="0.25">
      <c r="A37" s="38" t="s">
        <v>103</v>
      </c>
      <c r="B37" s="39">
        <v>25</v>
      </c>
      <c r="C37" s="33">
        <v>32224</v>
      </c>
      <c r="D37" s="114" t="s">
        <v>104</v>
      </c>
      <c r="E37" s="34" t="s">
        <v>105</v>
      </c>
      <c r="F37" s="36">
        <v>9000</v>
      </c>
      <c r="G37" s="36">
        <f t="shared" si="3"/>
        <v>1800</v>
      </c>
      <c r="H37" s="36">
        <f t="shared" si="6"/>
        <v>7200</v>
      </c>
      <c r="I37" s="127" t="s">
        <v>29</v>
      </c>
      <c r="J37" s="36" t="s">
        <v>30</v>
      </c>
      <c r="K37" s="96" t="s">
        <v>25</v>
      </c>
      <c r="L37" s="100" t="s">
        <v>31</v>
      </c>
      <c r="M37" s="97" t="s">
        <v>26</v>
      </c>
      <c r="N37" s="40"/>
    </row>
    <row r="38" spans="1:14" ht="31.5" x14ac:dyDescent="0.25">
      <c r="A38" s="38" t="s">
        <v>106</v>
      </c>
      <c r="B38" s="39">
        <v>25</v>
      </c>
      <c r="C38" s="33">
        <v>32224</v>
      </c>
      <c r="D38" s="114" t="s">
        <v>107</v>
      </c>
      <c r="E38" s="34" t="s">
        <v>108</v>
      </c>
      <c r="F38" s="36">
        <v>1800</v>
      </c>
      <c r="G38" s="36">
        <f t="shared" si="3"/>
        <v>360</v>
      </c>
      <c r="H38" s="36">
        <f t="shared" si="6"/>
        <v>1440</v>
      </c>
      <c r="I38" s="127" t="s">
        <v>29</v>
      </c>
      <c r="J38" s="36" t="s">
        <v>30</v>
      </c>
      <c r="K38" s="96" t="s">
        <v>25</v>
      </c>
      <c r="L38" s="100" t="s">
        <v>31</v>
      </c>
      <c r="M38" s="97" t="s">
        <v>26</v>
      </c>
      <c r="N38" s="40"/>
    </row>
    <row r="39" spans="1:14" ht="31.5" x14ac:dyDescent="0.25">
      <c r="A39" s="38" t="s">
        <v>109</v>
      </c>
      <c r="B39" s="39">
        <v>5</v>
      </c>
      <c r="C39" s="33">
        <v>32224</v>
      </c>
      <c r="D39" s="114" t="s">
        <v>110</v>
      </c>
      <c r="E39" s="34" t="s">
        <v>111</v>
      </c>
      <c r="F39" s="36">
        <v>13000</v>
      </c>
      <c r="G39" s="36">
        <f>F39*(5/105)</f>
        <v>619.04761904761904</v>
      </c>
      <c r="H39" s="36">
        <f t="shared" si="6"/>
        <v>12380.952380952382</v>
      </c>
      <c r="I39" s="127" t="s">
        <v>29</v>
      </c>
      <c r="J39" s="36" t="s">
        <v>30</v>
      </c>
      <c r="K39" s="96" t="s">
        <v>25</v>
      </c>
      <c r="L39" s="100" t="s">
        <v>31</v>
      </c>
      <c r="M39" s="97" t="s">
        <v>26</v>
      </c>
      <c r="N39" s="40"/>
    </row>
    <row r="40" spans="1:14" ht="31.5" x14ac:dyDescent="0.25">
      <c r="A40" s="38" t="s">
        <v>112</v>
      </c>
      <c r="B40" s="39">
        <v>5</v>
      </c>
      <c r="C40" s="33">
        <v>32224</v>
      </c>
      <c r="D40" s="114" t="s">
        <v>113</v>
      </c>
      <c r="E40" s="34" t="s">
        <v>114</v>
      </c>
      <c r="F40" s="36">
        <v>9000</v>
      </c>
      <c r="G40" s="36">
        <f>F40*(5/105)</f>
        <v>428.57142857142856</v>
      </c>
      <c r="H40" s="36">
        <f t="shared" si="6"/>
        <v>8571.4285714285706</v>
      </c>
      <c r="I40" s="127" t="s">
        <v>29</v>
      </c>
      <c r="J40" s="36" t="s">
        <v>30</v>
      </c>
      <c r="K40" s="96" t="s">
        <v>25</v>
      </c>
      <c r="L40" s="100" t="s">
        <v>31</v>
      </c>
      <c r="M40" s="97" t="s">
        <v>26</v>
      </c>
      <c r="N40" s="40"/>
    </row>
    <row r="41" spans="1:14" ht="31.5" x14ac:dyDescent="0.25">
      <c r="A41" s="38" t="s">
        <v>115</v>
      </c>
      <c r="B41" s="39">
        <v>25</v>
      </c>
      <c r="C41" s="33">
        <v>32224</v>
      </c>
      <c r="D41" s="114" t="s">
        <v>116</v>
      </c>
      <c r="E41" s="34" t="s">
        <v>117</v>
      </c>
      <c r="F41" s="36">
        <v>8000</v>
      </c>
      <c r="G41" s="36">
        <f t="shared" ref="G41" si="7">F41*(25/125)</f>
        <v>1600</v>
      </c>
      <c r="H41" s="36">
        <f t="shared" si="6"/>
        <v>6400</v>
      </c>
      <c r="I41" s="127" t="s">
        <v>29</v>
      </c>
      <c r="J41" s="36" t="s">
        <v>30</v>
      </c>
      <c r="K41" s="96" t="s">
        <v>25</v>
      </c>
      <c r="L41" s="100" t="s">
        <v>31</v>
      </c>
      <c r="M41" s="97" t="s">
        <v>26</v>
      </c>
      <c r="N41" s="40"/>
    </row>
    <row r="42" spans="1:14" ht="31.5" x14ac:dyDescent="0.25">
      <c r="A42" s="38" t="s">
        <v>118</v>
      </c>
      <c r="B42" s="39">
        <v>5</v>
      </c>
      <c r="C42" s="33">
        <v>32224</v>
      </c>
      <c r="D42" s="114" t="s">
        <v>119</v>
      </c>
      <c r="E42" s="34" t="s">
        <v>120</v>
      </c>
      <c r="F42" s="36">
        <f>4987+1313</f>
        <v>6300</v>
      </c>
      <c r="G42" s="36">
        <f>F42*(5/105)</f>
        <v>300</v>
      </c>
      <c r="H42" s="36">
        <f t="shared" si="6"/>
        <v>6000</v>
      </c>
      <c r="I42" s="127" t="s">
        <v>29</v>
      </c>
      <c r="J42" s="36" t="s">
        <v>30</v>
      </c>
      <c r="K42" s="96" t="s">
        <v>25</v>
      </c>
      <c r="L42" s="100" t="s">
        <v>31</v>
      </c>
      <c r="M42" s="97" t="s">
        <v>26</v>
      </c>
      <c r="N42" s="40"/>
    </row>
    <row r="43" spans="1:14" ht="15.75" x14ac:dyDescent="0.25">
      <c r="A43" s="41" t="s">
        <v>121</v>
      </c>
      <c r="B43" s="42"/>
      <c r="C43" s="42">
        <v>3223</v>
      </c>
      <c r="D43" s="116" t="s">
        <v>122</v>
      </c>
      <c r="E43" s="42"/>
      <c r="F43" s="30">
        <f>SUM(F44:F45)</f>
        <v>33000</v>
      </c>
      <c r="G43" s="30">
        <f>SUM(G44:G45)</f>
        <v>2313.1057732827639</v>
      </c>
      <c r="H43" s="30">
        <f>SUM(H44:H45)</f>
        <v>30686.894226717239</v>
      </c>
      <c r="I43" s="128"/>
      <c r="J43" s="29"/>
      <c r="K43" s="4" t="s">
        <v>25</v>
      </c>
      <c r="L43" s="105"/>
      <c r="M43" s="30" t="s">
        <v>26</v>
      </c>
      <c r="N43" s="42"/>
    </row>
    <row r="44" spans="1:14" ht="15.75" x14ac:dyDescent="0.25">
      <c r="A44" s="43" t="s">
        <v>123</v>
      </c>
      <c r="B44" s="40">
        <v>13</v>
      </c>
      <c r="C44" s="33">
        <v>32231</v>
      </c>
      <c r="D44" s="114" t="s">
        <v>124</v>
      </c>
      <c r="E44" s="33" t="s">
        <v>125</v>
      </c>
      <c r="F44" s="36">
        <v>11000</v>
      </c>
      <c r="G44" s="36">
        <f>F44*(13/113)</f>
        <v>1265.4867256637167</v>
      </c>
      <c r="H44" s="36">
        <f t="shared" ref="H44:H52" si="8">F44-G44</f>
        <v>9734.5132743362828</v>
      </c>
      <c r="I44" s="127"/>
      <c r="J44" s="36" t="s">
        <v>126</v>
      </c>
      <c r="K44" s="96" t="s">
        <v>25</v>
      </c>
      <c r="L44" s="101" t="s">
        <v>31</v>
      </c>
      <c r="M44" s="97" t="s">
        <v>26</v>
      </c>
      <c r="N44" s="40" t="s">
        <v>54</v>
      </c>
    </row>
    <row r="45" spans="1:14" ht="15.75" x14ac:dyDescent="0.25">
      <c r="A45" s="43" t="s">
        <v>127</v>
      </c>
      <c r="B45" s="44">
        <v>5</v>
      </c>
      <c r="C45" s="33">
        <v>32233</v>
      </c>
      <c r="D45" s="114" t="s">
        <v>128</v>
      </c>
      <c r="E45" s="33" t="s">
        <v>129</v>
      </c>
      <c r="F45" s="36">
        <v>22000</v>
      </c>
      <c r="G45" s="36">
        <f>F45*(5/105)</f>
        <v>1047.6190476190475</v>
      </c>
      <c r="H45" s="36">
        <f t="shared" si="8"/>
        <v>20952.380952380954</v>
      </c>
      <c r="I45" s="127"/>
      <c r="J45" s="36" t="s">
        <v>126</v>
      </c>
      <c r="K45" s="96" t="s">
        <v>25</v>
      </c>
      <c r="L45" s="101" t="s">
        <v>130</v>
      </c>
      <c r="M45" s="97" t="s">
        <v>26</v>
      </c>
      <c r="N45" s="44" t="s">
        <v>54</v>
      </c>
    </row>
    <row r="46" spans="1:14" ht="31.5" x14ac:dyDescent="0.25">
      <c r="A46" s="41" t="s">
        <v>131</v>
      </c>
      <c r="B46" s="42"/>
      <c r="C46" s="42">
        <v>3224</v>
      </c>
      <c r="D46" s="116" t="s">
        <v>132</v>
      </c>
      <c r="E46" s="42" t="s">
        <v>133</v>
      </c>
      <c r="F46" s="30">
        <v>5100</v>
      </c>
      <c r="G46" s="30">
        <f t="shared" ref="G46:G49" si="9">F46*(25/125)</f>
        <v>1020</v>
      </c>
      <c r="H46" s="30">
        <f t="shared" si="8"/>
        <v>4080</v>
      </c>
      <c r="I46" s="128"/>
      <c r="J46" s="29"/>
      <c r="K46" s="102" t="s">
        <v>25</v>
      </c>
      <c r="L46" s="102">
        <v>2025</v>
      </c>
      <c r="M46" s="103" t="s">
        <v>26</v>
      </c>
      <c r="N46" s="42"/>
    </row>
    <row r="47" spans="1:14" ht="31.5" x14ac:dyDescent="0.25">
      <c r="A47" s="45" t="s">
        <v>134</v>
      </c>
      <c r="B47" s="46">
        <v>25</v>
      </c>
      <c r="C47" s="32">
        <v>32241</v>
      </c>
      <c r="D47" s="47" t="s">
        <v>135</v>
      </c>
      <c r="E47" s="5" t="s">
        <v>133</v>
      </c>
      <c r="F47" s="36">
        <v>1000</v>
      </c>
      <c r="G47" s="36">
        <f t="shared" si="9"/>
        <v>200</v>
      </c>
      <c r="H47" s="36">
        <f t="shared" si="8"/>
        <v>800</v>
      </c>
      <c r="I47" s="127" t="s">
        <v>29</v>
      </c>
      <c r="J47" s="36" t="s">
        <v>47</v>
      </c>
      <c r="K47" s="96" t="s">
        <v>25</v>
      </c>
      <c r="L47" s="101" t="s">
        <v>130</v>
      </c>
      <c r="M47" s="97" t="s">
        <v>26</v>
      </c>
      <c r="N47" s="46"/>
    </row>
    <row r="48" spans="1:14" ht="31.5" x14ac:dyDescent="0.25">
      <c r="A48" s="45" t="s">
        <v>136</v>
      </c>
      <c r="B48" s="46">
        <v>25</v>
      </c>
      <c r="C48" s="32">
        <v>32244</v>
      </c>
      <c r="D48" s="47" t="s">
        <v>137</v>
      </c>
      <c r="E48" s="5" t="s">
        <v>138</v>
      </c>
      <c r="F48" s="36">
        <v>4100</v>
      </c>
      <c r="G48" s="36">
        <f t="shared" si="9"/>
        <v>820</v>
      </c>
      <c r="H48" s="36">
        <f t="shared" si="8"/>
        <v>3280</v>
      </c>
      <c r="I48" s="127" t="s">
        <v>29</v>
      </c>
      <c r="J48" s="36" t="s">
        <v>47</v>
      </c>
      <c r="K48" s="96" t="s">
        <v>25</v>
      </c>
      <c r="L48" s="101"/>
      <c r="M48" s="104" t="s">
        <v>26</v>
      </c>
      <c r="N48" s="46"/>
    </row>
    <row r="49" spans="1:14" ht="15.75" x14ac:dyDescent="0.25">
      <c r="A49" s="26" t="s">
        <v>139</v>
      </c>
      <c r="B49" s="27"/>
      <c r="C49" s="27">
        <v>3225</v>
      </c>
      <c r="D49" s="112" t="s">
        <v>140</v>
      </c>
      <c r="E49" s="27" t="s">
        <v>141</v>
      </c>
      <c r="F49" s="30">
        <v>6200</v>
      </c>
      <c r="G49" s="30">
        <f t="shared" si="9"/>
        <v>1240</v>
      </c>
      <c r="H49" s="30">
        <f t="shared" si="8"/>
        <v>4960</v>
      </c>
      <c r="I49" s="128"/>
      <c r="J49" s="29"/>
      <c r="K49" s="4" t="s">
        <v>25</v>
      </c>
      <c r="L49" s="108" t="s">
        <v>130</v>
      </c>
      <c r="M49" s="30" t="s">
        <v>26</v>
      </c>
      <c r="N49" s="27"/>
    </row>
    <row r="50" spans="1:14" ht="31.5" x14ac:dyDescent="0.25">
      <c r="A50" s="43" t="s">
        <v>142</v>
      </c>
      <c r="B50" s="48">
        <v>25</v>
      </c>
      <c r="C50" s="5">
        <v>32251</v>
      </c>
      <c r="D50" s="47" t="s">
        <v>143</v>
      </c>
      <c r="E50" s="5" t="s">
        <v>144</v>
      </c>
      <c r="F50" s="36">
        <v>6200</v>
      </c>
      <c r="G50" s="36">
        <f t="shared" ref="G50" si="10">F50*(25/125)</f>
        <v>1240</v>
      </c>
      <c r="H50" s="36">
        <f t="shared" si="8"/>
        <v>4960</v>
      </c>
      <c r="I50" s="127" t="s">
        <v>29</v>
      </c>
      <c r="J50" s="36" t="s">
        <v>47</v>
      </c>
      <c r="K50" s="5" t="s">
        <v>25</v>
      </c>
      <c r="L50" s="106" t="s">
        <v>130</v>
      </c>
      <c r="M50" s="37" t="s">
        <v>26</v>
      </c>
      <c r="N50" s="48"/>
    </row>
    <row r="51" spans="1:14" ht="15.75" x14ac:dyDescent="0.25">
      <c r="A51" s="26" t="s">
        <v>145</v>
      </c>
      <c r="B51" s="49"/>
      <c r="C51" s="27">
        <v>3227</v>
      </c>
      <c r="D51" s="112" t="s">
        <v>146</v>
      </c>
      <c r="E51" s="50" t="s">
        <v>147</v>
      </c>
      <c r="F51" s="30">
        <v>1500</v>
      </c>
      <c r="G51" s="30">
        <v>300</v>
      </c>
      <c r="H51" s="30">
        <f t="shared" si="8"/>
        <v>1200</v>
      </c>
      <c r="I51" s="129"/>
      <c r="J51" s="30"/>
      <c r="K51" s="4" t="s">
        <v>25</v>
      </c>
      <c r="L51" s="26" t="s">
        <v>130</v>
      </c>
      <c r="M51" s="30" t="s">
        <v>26</v>
      </c>
      <c r="N51" s="49"/>
    </row>
    <row r="52" spans="1:14" ht="31.5" x14ac:dyDescent="0.25">
      <c r="A52" s="43" t="s">
        <v>148</v>
      </c>
      <c r="B52" s="48">
        <v>25</v>
      </c>
      <c r="C52" s="33">
        <v>32271</v>
      </c>
      <c r="D52" s="47" t="s">
        <v>146</v>
      </c>
      <c r="E52" s="5" t="s">
        <v>149</v>
      </c>
      <c r="F52" s="36">
        <v>1500</v>
      </c>
      <c r="G52" s="36">
        <f>F52*(25/125)</f>
        <v>300</v>
      </c>
      <c r="H52" s="36">
        <f t="shared" si="8"/>
        <v>1200</v>
      </c>
      <c r="I52" s="127" t="s">
        <v>29</v>
      </c>
      <c r="J52" s="36" t="s">
        <v>47</v>
      </c>
      <c r="K52" s="5" t="s">
        <v>25</v>
      </c>
      <c r="L52" s="106" t="s">
        <v>130</v>
      </c>
      <c r="M52" s="37" t="s">
        <v>26</v>
      </c>
      <c r="N52" s="48"/>
    </row>
    <row r="53" spans="1:14" s="7" customFormat="1" ht="18.75" x14ac:dyDescent="0.25">
      <c r="A53" s="23"/>
      <c r="B53" s="24"/>
      <c r="C53" s="24">
        <v>323</v>
      </c>
      <c r="D53" s="111" t="s">
        <v>150</v>
      </c>
      <c r="E53" s="51"/>
      <c r="F53" s="25">
        <f>F54+F58+F61+F63+F69+F71+F74+F77+F81</f>
        <v>107100</v>
      </c>
      <c r="G53" s="25">
        <f>G54+G58+G61+G63+G69+G71+G74+G77+G81</f>
        <v>17400.530973451328</v>
      </c>
      <c r="H53" s="25">
        <f>H54+H58+H61+H63+H69+H71+H74+H77+H81</f>
        <v>89699.469026548672</v>
      </c>
      <c r="I53" s="111"/>
      <c r="J53" s="6"/>
      <c r="K53" s="6"/>
      <c r="L53" s="141"/>
      <c r="M53" s="141"/>
      <c r="N53" s="24"/>
    </row>
    <row r="54" spans="1:14" ht="15.75" x14ac:dyDescent="0.25">
      <c r="A54" s="26" t="s">
        <v>151</v>
      </c>
      <c r="B54" s="27"/>
      <c r="C54" s="27">
        <v>3231</v>
      </c>
      <c r="D54" s="112" t="s">
        <v>152</v>
      </c>
      <c r="E54" s="27" t="s">
        <v>153</v>
      </c>
      <c r="F54" s="30">
        <v>10600</v>
      </c>
      <c r="G54" s="30">
        <f>F54*(25/125)</f>
        <v>2120</v>
      </c>
      <c r="H54" s="30">
        <f>F54-G54</f>
        <v>8480</v>
      </c>
      <c r="I54" s="128"/>
      <c r="J54" s="29"/>
      <c r="K54" s="4" t="s">
        <v>25</v>
      </c>
      <c r="L54" s="26">
        <v>2025</v>
      </c>
      <c r="M54" s="30" t="s">
        <v>26</v>
      </c>
      <c r="N54" s="27"/>
    </row>
    <row r="55" spans="1:14" ht="31.5" x14ac:dyDescent="0.25">
      <c r="A55" s="45" t="s">
        <v>154</v>
      </c>
      <c r="B55" s="46">
        <v>25</v>
      </c>
      <c r="C55" s="32">
        <v>32311</v>
      </c>
      <c r="D55" s="115" t="s">
        <v>155</v>
      </c>
      <c r="E55" s="32" t="s">
        <v>153</v>
      </c>
      <c r="F55" s="36">
        <v>5600</v>
      </c>
      <c r="G55" s="36">
        <f>F55*(25/125)</f>
        <v>1120</v>
      </c>
      <c r="H55" s="36">
        <f>F55-G55</f>
        <v>4480</v>
      </c>
      <c r="I55" s="127" t="s">
        <v>29</v>
      </c>
      <c r="J55" s="36" t="s">
        <v>30</v>
      </c>
      <c r="K55" s="5" t="s">
        <v>25</v>
      </c>
      <c r="L55" s="106" t="s">
        <v>130</v>
      </c>
      <c r="M55" s="37" t="s">
        <v>26</v>
      </c>
      <c r="N55" s="46"/>
    </row>
    <row r="56" spans="1:14" ht="31.5" x14ac:dyDescent="0.25">
      <c r="A56" s="45" t="s">
        <v>156</v>
      </c>
      <c r="B56" s="46">
        <v>25</v>
      </c>
      <c r="C56" s="32">
        <v>32313</v>
      </c>
      <c r="D56" s="115" t="s">
        <v>157</v>
      </c>
      <c r="E56" s="32" t="s">
        <v>158</v>
      </c>
      <c r="F56" s="36">
        <v>500</v>
      </c>
      <c r="G56" s="36">
        <f>F56*(25/125)</f>
        <v>100</v>
      </c>
      <c r="H56" s="36">
        <f>F56-G56</f>
        <v>400</v>
      </c>
      <c r="I56" s="127" t="s">
        <v>29</v>
      </c>
      <c r="J56" s="36" t="s">
        <v>47</v>
      </c>
      <c r="K56" s="5" t="s">
        <v>25</v>
      </c>
      <c r="L56" s="106" t="s">
        <v>130</v>
      </c>
      <c r="M56" s="37" t="s">
        <v>26</v>
      </c>
      <c r="N56" s="46"/>
    </row>
    <row r="57" spans="1:14" ht="31.5" x14ac:dyDescent="0.25">
      <c r="A57" s="45" t="s">
        <v>159</v>
      </c>
      <c r="B57" s="46">
        <v>25</v>
      </c>
      <c r="C57" s="32">
        <v>32319</v>
      </c>
      <c r="D57" s="115" t="s">
        <v>160</v>
      </c>
      <c r="E57" s="52" t="s">
        <v>161</v>
      </c>
      <c r="F57" s="36">
        <v>4500</v>
      </c>
      <c r="G57" s="36">
        <f>F57*(25/125)</f>
        <v>900</v>
      </c>
      <c r="H57" s="36">
        <f>F57-G57</f>
        <v>3600</v>
      </c>
      <c r="I57" s="127" t="s">
        <v>29</v>
      </c>
      <c r="J57" s="36" t="s">
        <v>47</v>
      </c>
      <c r="K57" s="5" t="s">
        <v>25</v>
      </c>
      <c r="L57" s="106" t="s">
        <v>130</v>
      </c>
      <c r="M57" s="37" t="s">
        <v>26</v>
      </c>
      <c r="N57" s="46"/>
    </row>
    <row r="58" spans="1:14" ht="15.75" x14ac:dyDescent="0.25">
      <c r="A58" s="26" t="s">
        <v>162</v>
      </c>
      <c r="B58" s="27"/>
      <c r="C58" s="27">
        <v>3232</v>
      </c>
      <c r="D58" s="112" t="s">
        <v>163</v>
      </c>
      <c r="E58" s="27" t="s">
        <v>133</v>
      </c>
      <c r="F58" s="30">
        <v>37400</v>
      </c>
      <c r="G58" s="30">
        <f>SUM(G59:G60)</f>
        <v>7480</v>
      </c>
      <c r="H58" s="30">
        <f>SUM(H59:H60)</f>
        <v>29920</v>
      </c>
      <c r="I58" s="128"/>
      <c r="J58" s="29"/>
      <c r="K58" s="4" t="s">
        <v>25</v>
      </c>
      <c r="L58" s="26" t="s">
        <v>130</v>
      </c>
      <c r="M58" s="30" t="s">
        <v>26</v>
      </c>
      <c r="N58" s="27"/>
    </row>
    <row r="59" spans="1:14" ht="31.5" x14ac:dyDescent="0.25">
      <c r="A59" s="45" t="s">
        <v>164</v>
      </c>
      <c r="B59" s="46">
        <v>25</v>
      </c>
      <c r="C59" s="32">
        <v>32321</v>
      </c>
      <c r="D59" s="115" t="s">
        <v>165</v>
      </c>
      <c r="E59" s="35" t="s">
        <v>133</v>
      </c>
      <c r="F59" s="53">
        <v>34400</v>
      </c>
      <c r="G59" s="53">
        <f>F59*(25/125)</f>
        <v>6880</v>
      </c>
      <c r="H59" s="53">
        <f>F59-G59</f>
        <v>27520</v>
      </c>
      <c r="I59" s="127" t="s">
        <v>29</v>
      </c>
      <c r="J59" s="36" t="s">
        <v>47</v>
      </c>
      <c r="K59" s="5" t="s">
        <v>25</v>
      </c>
      <c r="L59" s="106" t="s">
        <v>130</v>
      </c>
      <c r="M59" s="37" t="s">
        <v>26</v>
      </c>
      <c r="N59" s="46"/>
    </row>
    <row r="60" spans="1:14" ht="31.5" x14ac:dyDescent="0.25">
      <c r="A60" s="45" t="s">
        <v>166</v>
      </c>
      <c r="B60" s="46">
        <v>25</v>
      </c>
      <c r="C60" s="32">
        <v>32322</v>
      </c>
      <c r="D60" s="115" t="s">
        <v>167</v>
      </c>
      <c r="E60" s="35" t="s">
        <v>168</v>
      </c>
      <c r="F60" s="53">
        <v>3000</v>
      </c>
      <c r="G60" s="53">
        <f>F60*(25/125)</f>
        <v>600</v>
      </c>
      <c r="H60" s="53">
        <f>F60-G60</f>
        <v>2400</v>
      </c>
      <c r="I60" s="127" t="s">
        <v>29</v>
      </c>
      <c r="J60" s="36" t="s">
        <v>47</v>
      </c>
      <c r="K60" s="5" t="s">
        <v>25</v>
      </c>
      <c r="L60" s="106" t="s">
        <v>130</v>
      </c>
      <c r="M60" s="37" t="s">
        <v>26</v>
      </c>
      <c r="N60" s="46"/>
    </row>
    <row r="61" spans="1:14" ht="15.75" x14ac:dyDescent="0.25">
      <c r="A61" s="26" t="s">
        <v>169</v>
      </c>
      <c r="B61" s="27"/>
      <c r="C61" s="27">
        <v>3233</v>
      </c>
      <c r="D61" s="112" t="s">
        <v>170</v>
      </c>
      <c r="E61" s="27" t="s">
        <v>171</v>
      </c>
      <c r="F61" s="30">
        <v>500</v>
      </c>
      <c r="G61" s="30">
        <v>0</v>
      </c>
      <c r="H61" s="30">
        <v>500</v>
      </c>
      <c r="I61" s="128"/>
      <c r="J61" s="29"/>
      <c r="K61" s="4" t="s">
        <v>25</v>
      </c>
      <c r="L61" s="26" t="s">
        <v>130</v>
      </c>
      <c r="M61" s="30" t="s">
        <v>26</v>
      </c>
      <c r="N61" s="27"/>
    </row>
    <row r="62" spans="1:14" ht="31.5" x14ac:dyDescent="0.25">
      <c r="A62" s="54" t="s">
        <v>172</v>
      </c>
      <c r="B62" s="55">
        <v>0</v>
      </c>
      <c r="C62" s="55">
        <v>32331</v>
      </c>
      <c r="D62" s="117" t="s">
        <v>173</v>
      </c>
      <c r="E62" s="117" t="s">
        <v>174</v>
      </c>
      <c r="F62" s="56">
        <v>500</v>
      </c>
      <c r="G62" s="56">
        <v>0</v>
      </c>
      <c r="H62" s="56">
        <v>500</v>
      </c>
      <c r="I62" s="130" t="s">
        <v>29</v>
      </c>
      <c r="J62" s="57" t="s">
        <v>47</v>
      </c>
      <c r="K62" s="8" t="s">
        <v>25</v>
      </c>
      <c r="L62" s="107" t="s">
        <v>130</v>
      </c>
      <c r="M62" s="57" t="s">
        <v>26</v>
      </c>
      <c r="N62" s="55"/>
    </row>
    <row r="63" spans="1:14" ht="15.75" x14ac:dyDescent="0.25">
      <c r="A63" s="26" t="s">
        <v>175</v>
      </c>
      <c r="B63" s="27"/>
      <c r="C63" s="27">
        <v>3234</v>
      </c>
      <c r="D63" s="112" t="s">
        <v>176</v>
      </c>
      <c r="E63" s="27" t="s">
        <v>177</v>
      </c>
      <c r="F63" s="30">
        <v>18400</v>
      </c>
      <c r="G63" s="30">
        <f>SUM(G64:G68)</f>
        <v>2660.5309734513276</v>
      </c>
      <c r="H63" s="30">
        <f>SUM(H64:H68)</f>
        <v>15739.469026548672</v>
      </c>
      <c r="I63" s="128"/>
      <c r="J63" s="29"/>
      <c r="K63" s="4" t="s">
        <v>25</v>
      </c>
      <c r="L63" s="26">
        <v>2025</v>
      </c>
      <c r="M63" s="30" t="s">
        <v>26</v>
      </c>
      <c r="N63" s="27"/>
    </row>
    <row r="64" spans="1:14" ht="31.5" x14ac:dyDescent="0.25">
      <c r="A64" s="54" t="s">
        <v>178</v>
      </c>
      <c r="B64" s="55">
        <v>13</v>
      </c>
      <c r="C64" s="55">
        <v>32341</v>
      </c>
      <c r="D64" s="117" t="s">
        <v>179</v>
      </c>
      <c r="E64" s="117" t="s">
        <v>180</v>
      </c>
      <c r="F64" s="57">
        <v>7000</v>
      </c>
      <c r="G64" s="57">
        <f>F64*(13/113)</f>
        <v>805.30973451327429</v>
      </c>
      <c r="H64" s="57">
        <f>F64-G64</f>
        <v>6194.6902654867254</v>
      </c>
      <c r="I64" s="130" t="s">
        <v>29</v>
      </c>
      <c r="J64" s="57" t="s">
        <v>30</v>
      </c>
      <c r="K64" s="8" t="s">
        <v>25</v>
      </c>
      <c r="L64" s="107" t="s">
        <v>130</v>
      </c>
      <c r="M64" s="57" t="s">
        <v>26</v>
      </c>
      <c r="N64" s="55"/>
    </row>
    <row r="65" spans="1:14" ht="31.5" x14ac:dyDescent="0.25">
      <c r="A65" s="54" t="s">
        <v>181</v>
      </c>
      <c r="B65" s="55">
        <v>13</v>
      </c>
      <c r="C65" s="55">
        <v>32342</v>
      </c>
      <c r="D65" s="117" t="s">
        <v>182</v>
      </c>
      <c r="E65" s="55" t="s">
        <v>183</v>
      </c>
      <c r="F65" s="57">
        <v>5000</v>
      </c>
      <c r="G65" s="57">
        <f>F65*(13/113)</f>
        <v>575.22123893805303</v>
      </c>
      <c r="H65" s="57">
        <f>F65-G65</f>
        <v>4424.7787610619471</v>
      </c>
      <c r="I65" s="130" t="s">
        <v>29</v>
      </c>
      <c r="J65" s="57" t="s">
        <v>30</v>
      </c>
      <c r="K65" s="8" t="s">
        <v>25</v>
      </c>
      <c r="L65" s="107" t="s">
        <v>130</v>
      </c>
      <c r="M65" s="57" t="s">
        <v>26</v>
      </c>
      <c r="N65" s="55"/>
    </row>
    <row r="66" spans="1:14" ht="31.5" x14ac:dyDescent="0.25">
      <c r="A66" s="45" t="s">
        <v>184</v>
      </c>
      <c r="B66" s="46">
        <v>25</v>
      </c>
      <c r="C66" s="32">
        <v>32343</v>
      </c>
      <c r="D66" s="115" t="s">
        <v>185</v>
      </c>
      <c r="E66" s="32" t="s">
        <v>186</v>
      </c>
      <c r="F66" s="36">
        <v>1500</v>
      </c>
      <c r="G66" s="36">
        <f>F66*(25/125)</f>
        <v>300</v>
      </c>
      <c r="H66" s="36">
        <f>F66-G66</f>
        <v>1200</v>
      </c>
      <c r="I66" s="127" t="s">
        <v>29</v>
      </c>
      <c r="J66" s="36" t="s">
        <v>30</v>
      </c>
      <c r="K66" s="5" t="s">
        <v>25</v>
      </c>
      <c r="L66" s="106" t="s">
        <v>130</v>
      </c>
      <c r="M66" s="37" t="s">
        <v>26</v>
      </c>
      <c r="N66" s="46"/>
    </row>
    <row r="67" spans="1:14" ht="31.5" x14ac:dyDescent="0.25">
      <c r="A67" s="54" t="s">
        <v>187</v>
      </c>
      <c r="B67" s="55">
        <v>25</v>
      </c>
      <c r="C67" s="55">
        <v>32344</v>
      </c>
      <c r="D67" s="117" t="s">
        <v>188</v>
      </c>
      <c r="E67" s="58" t="s">
        <v>189</v>
      </c>
      <c r="F67" s="57">
        <v>500</v>
      </c>
      <c r="G67" s="57">
        <f>F67*(25/125)</f>
        <v>100</v>
      </c>
      <c r="H67" s="57">
        <f>F67-G67</f>
        <v>400</v>
      </c>
      <c r="I67" s="130" t="s">
        <v>29</v>
      </c>
      <c r="J67" s="57" t="s">
        <v>47</v>
      </c>
      <c r="K67" s="8" t="s">
        <v>25</v>
      </c>
      <c r="L67" s="107" t="s">
        <v>130</v>
      </c>
      <c r="M67" s="57" t="s">
        <v>26</v>
      </c>
      <c r="N67" s="55"/>
    </row>
    <row r="68" spans="1:14" ht="31.5" x14ac:dyDescent="0.25">
      <c r="A68" s="54" t="s">
        <v>190</v>
      </c>
      <c r="B68" s="55">
        <v>25</v>
      </c>
      <c r="C68" s="55">
        <v>32349</v>
      </c>
      <c r="D68" s="117" t="s">
        <v>191</v>
      </c>
      <c r="E68" s="58" t="s">
        <v>177</v>
      </c>
      <c r="F68" s="56">
        <v>4400</v>
      </c>
      <c r="G68" s="56">
        <f>F68*(25/125)</f>
        <v>880</v>
      </c>
      <c r="H68" s="57">
        <f>F68-G68</f>
        <v>3520</v>
      </c>
      <c r="I68" s="130" t="s">
        <v>29</v>
      </c>
      <c r="J68" s="57" t="s">
        <v>47</v>
      </c>
      <c r="K68" s="8" t="s">
        <v>25</v>
      </c>
      <c r="L68" s="107" t="s">
        <v>130</v>
      </c>
      <c r="M68" s="57" t="s">
        <v>26</v>
      </c>
      <c r="N68" s="55"/>
    </row>
    <row r="69" spans="1:14" ht="15.75" x14ac:dyDescent="0.25">
      <c r="A69" s="26" t="s">
        <v>192</v>
      </c>
      <c r="B69" s="27"/>
      <c r="C69" s="27">
        <v>3235</v>
      </c>
      <c r="D69" s="112" t="s">
        <v>193</v>
      </c>
      <c r="E69" s="27"/>
      <c r="F69" s="28">
        <v>1800</v>
      </c>
      <c r="G69" s="28">
        <v>0</v>
      </c>
      <c r="H69" s="28">
        <f>F69</f>
        <v>1800</v>
      </c>
      <c r="I69" s="128"/>
      <c r="J69" s="29"/>
      <c r="K69" s="4" t="s">
        <v>25</v>
      </c>
      <c r="L69" s="26" t="s">
        <v>130</v>
      </c>
      <c r="M69" s="30" t="s">
        <v>26</v>
      </c>
      <c r="N69" s="27"/>
    </row>
    <row r="70" spans="1:14" ht="31.5" x14ac:dyDescent="0.25">
      <c r="A70" s="54" t="s">
        <v>194</v>
      </c>
      <c r="B70" s="55">
        <v>0</v>
      </c>
      <c r="C70" s="55">
        <v>32359</v>
      </c>
      <c r="D70" s="117" t="s">
        <v>195</v>
      </c>
      <c r="E70" s="55"/>
      <c r="F70" s="57">
        <v>1800</v>
      </c>
      <c r="G70" s="57">
        <v>0</v>
      </c>
      <c r="H70" s="57">
        <v>1800</v>
      </c>
      <c r="I70" s="130" t="s">
        <v>29</v>
      </c>
      <c r="J70" s="57" t="s">
        <v>30</v>
      </c>
      <c r="K70" s="8"/>
      <c r="L70" s="107">
        <v>2025</v>
      </c>
      <c r="M70" s="57"/>
      <c r="N70" s="55"/>
    </row>
    <row r="71" spans="1:14" ht="15.75" x14ac:dyDescent="0.25">
      <c r="A71" s="26" t="s">
        <v>196</v>
      </c>
      <c r="B71" s="9"/>
      <c r="C71" s="27">
        <v>3236</v>
      </c>
      <c r="D71" s="112" t="s">
        <v>197</v>
      </c>
      <c r="E71" s="27"/>
      <c r="F71" s="28">
        <v>6400</v>
      </c>
      <c r="G71" s="28">
        <v>0</v>
      </c>
      <c r="H71" s="28">
        <f>SUM(H72:H73)</f>
        <v>6400</v>
      </c>
      <c r="I71" s="128"/>
      <c r="J71" s="29"/>
      <c r="K71" s="4" t="s">
        <v>25</v>
      </c>
      <c r="L71" s="26" t="s">
        <v>130</v>
      </c>
      <c r="M71" s="30" t="s">
        <v>26</v>
      </c>
      <c r="N71" s="9"/>
    </row>
    <row r="72" spans="1:14" ht="31.5" x14ac:dyDescent="0.25">
      <c r="A72" s="45" t="s">
        <v>198</v>
      </c>
      <c r="B72" s="46">
        <v>0</v>
      </c>
      <c r="C72" s="32">
        <v>32361</v>
      </c>
      <c r="D72" s="115" t="s">
        <v>199</v>
      </c>
      <c r="E72" s="32" t="s">
        <v>200</v>
      </c>
      <c r="F72" s="36">
        <v>5400</v>
      </c>
      <c r="G72" s="36">
        <v>0</v>
      </c>
      <c r="H72" s="36">
        <v>5400</v>
      </c>
      <c r="I72" s="127" t="s">
        <v>29</v>
      </c>
      <c r="J72" s="36" t="s">
        <v>30</v>
      </c>
      <c r="K72" s="5" t="s">
        <v>25</v>
      </c>
      <c r="L72" s="106" t="s">
        <v>130</v>
      </c>
      <c r="M72" s="37" t="s">
        <v>26</v>
      </c>
      <c r="N72" s="46"/>
    </row>
    <row r="73" spans="1:14" ht="31.5" x14ac:dyDescent="0.25">
      <c r="A73" s="45" t="s">
        <v>201</v>
      </c>
      <c r="B73" s="46">
        <v>0</v>
      </c>
      <c r="C73" s="32">
        <v>32363</v>
      </c>
      <c r="D73" s="115" t="s">
        <v>202</v>
      </c>
      <c r="E73" s="5" t="s">
        <v>203</v>
      </c>
      <c r="F73" s="36">
        <v>1000</v>
      </c>
      <c r="G73" s="36">
        <v>0</v>
      </c>
      <c r="H73" s="36">
        <v>1000</v>
      </c>
      <c r="I73" s="127" t="s">
        <v>29</v>
      </c>
      <c r="J73" s="36" t="s">
        <v>30</v>
      </c>
      <c r="K73" s="5" t="s">
        <v>25</v>
      </c>
      <c r="L73" s="106" t="s">
        <v>130</v>
      </c>
      <c r="M73" s="37" t="s">
        <v>26</v>
      </c>
      <c r="N73" s="46"/>
    </row>
    <row r="74" spans="1:14" ht="15.75" x14ac:dyDescent="0.25">
      <c r="A74" s="26" t="s">
        <v>204</v>
      </c>
      <c r="B74" s="27"/>
      <c r="C74" s="27">
        <v>3237</v>
      </c>
      <c r="D74" s="112" t="s">
        <v>205</v>
      </c>
      <c r="E74" s="27"/>
      <c r="F74" s="30">
        <v>6300</v>
      </c>
      <c r="G74" s="30">
        <v>0</v>
      </c>
      <c r="H74" s="30">
        <f>SUM(H75:H76)</f>
        <v>6300</v>
      </c>
      <c r="I74" s="128"/>
      <c r="J74" s="29"/>
      <c r="K74" s="4" t="s">
        <v>25</v>
      </c>
      <c r="L74" s="26" t="s">
        <v>130</v>
      </c>
      <c r="M74" s="30" t="s">
        <v>26</v>
      </c>
      <c r="N74" s="27"/>
    </row>
    <row r="75" spans="1:14" ht="31.5" x14ac:dyDescent="0.25">
      <c r="A75" s="45" t="s">
        <v>206</v>
      </c>
      <c r="B75" s="46">
        <v>0</v>
      </c>
      <c r="C75" s="32">
        <v>32371</v>
      </c>
      <c r="D75" s="115" t="s">
        <v>207</v>
      </c>
      <c r="E75" s="5" t="s">
        <v>208</v>
      </c>
      <c r="F75" s="36">
        <v>4000</v>
      </c>
      <c r="G75" s="36">
        <v>0</v>
      </c>
      <c r="H75" s="36">
        <f>F75</f>
        <v>4000</v>
      </c>
      <c r="I75" s="127" t="s">
        <v>29</v>
      </c>
      <c r="J75" s="36" t="s">
        <v>30</v>
      </c>
      <c r="K75" s="5" t="s">
        <v>25</v>
      </c>
      <c r="L75" s="106" t="s">
        <v>130</v>
      </c>
      <c r="M75" s="37" t="s">
        <v>26</v>
      </c>
      <c r="N75" s="46"/>
    </row>
    <row r="76" spans="1:14" ht="31.5" x14ac:dyDescent="0.25">
      <c r="A76" s="45" t="s">
        <v>209</v>
      </c>
      <c r="B76" s="46">
        <v>0</v>
      </c>
      <c r="C76" s="32">
        <v>32379</v>
      </c>
      <c r="D76" s="115" t="s">
        <v>210</v>
      </c>
      <c r="E76" s="5" t="s">
        <v>211</v>
      </c>
      <c r="F76" s="36">
        <v>2300</v>
      </c>
      <c r="G76" s="36">
        <v>0</v>
      </c>
      <c r="H76" s="36">
        <f>F76</f>
        <v>2300</v>
      </c>
      <c r="I76" s="127" t="s">
        <v>29</v>
      </c>
      <c r="J76" s="36" t="s">
        <v>47</v>
      </c>
      <c r="K76" s="5" t="s">
        <v>25</v>
      </c>
      <c r="L76" s="106" t="s">
        <v>130</v>
      </c>
      <c r="M76" s="37" t="s">
        <v>26</v>
      </c>
      <c r="N76" s="46"/>
    </row>
    <row r="77" spans="1:14" ht="15.75" x14ac:dyDescent="0.25">
      <c r="A77" s="26" t="s">
        <v>212</v>
      </c>
      <c r="B77" s="27"/>
      <c r="C77" s="27">
        <v>3238</v>
      </c>
      <c r="D77" s="112" t="s">
        <v>213</v>
      </c>
      <c r="E77" s="27"/>
      <c r="F77" s="30">
        <v>10300</v>
      </c>
      <c r="G77" s="30">
        <f>SUM(G78:G80)</f>
        <v>2060</v>
      </c>
      <c r="H77" s="30">
        <f>SUM(H78:H80)</f>
        <v>8240</v>
      </c>
      <c r="I77" s="128"/>
      <c r="J77" s="29"/>
      <c r="K77" s="4" t="s">
        <v>25</v>
      </c>
      <c r="L77" s="26" t="s">
        <v>130</v>
      </c>
      <c r="M77" s="30" t="s">
        <v>26</v>
      </c>
      <c r="N77" s="27"/>
    </row>
    <row r="78" spans="1:14" ht="31.5" x14ac:dyDescent="0.25">
      <c r="A78" s="45" t="s">
        <v>214</v>
      </c>
      <c r="B78" s="46">
        <v>25</v>
      </c>
      <c r="C78" s="32">
        <v>32381</v>
      </c>
      <c r="D78" s="115" t="s">
        <v>215</v>
      </c>
      <c r="E78" s="32" t="s">
        <v>216</v>
      </c>
      <c r="F78" s="53">
        <v>500</v>
      </c>
      <c r="G78" s="53">
        <f>F78*(25/125)</f>
        <v>100</v>
      </c>
      <c r="H78" s="53">
        <f>F78-G78</f>
        <v>400</v>
      </c>
      <c r="I78" s="127" t="s">
        <v>29</v>
      </c>
      <c r="J78" s="36" t="s">
        <v>30</v>
      </c>
      <c r="K78" s="5" t="s">
        <v>25</v>
      </c>
      <c r="L78" s="106" t="s">
        <v>130</v>
      </c>
      <c r="M78" s="37" t="s">
        <v>26</v>
      </c>
      <c r="N78" s="46"/>
    </row>
    <row r="79" spans="1:14" ht="31.5" x14ac:dyDescent="0.25">
      <c r="A79" s="45" t="s">
        <v>217</v>
      </c>
      <c r="B79" s="46">
        <v>25</v>
      </c>
      <c r="C79" s="32">
        <v>32382</v>
      </c>
      <c r="D79" s="115" t="s">
        <v>218</v>
      </c>
      <c r="E79" s="32" t="s">
        <v>219</v>
      </c>
      <c r="F79" s="53">
        <v>4800</v>
      </c>
      <c r="G79" s="53">
        <f>F79*(25/125)</f>
        <v>960</v>
      </c>
      <c r="H79" s="53">
        <f t="shared" ref="H79:H80" si="11">F79-G79</f>
        <v>3840</v>
      </c>
      <c r="I79" s="127" t="s">
        <v>29</v>
      </c>
      <c r="J79" s="36" t="s">
        <v>30</v>
      </c>
      <c r="K79" s="5" t="s">
        <v>25</v>
      </c>
      <c r="L79" s="106" t="s">
        <v>130</v>
      </c>
      <c r="M79" s="37" t="s">
        <v>26</v>
      </c>
      <c r="N79" s="46"/>
    </row>
    <row r="80" spans="1:14" ht="31.5" x14ac:dyDescent="0.25">
      <c r="A80" s="45" t="s">
        <v>220</v>
      </c>
      <c r="B80" s="46">
        <v>25</v>
      </c>
      <c r="C80" s="32">
        <v>32389</v>
      </c>
      <c r="D80" s="115" t="s">
        <v>221</v>
      </c>
      <c r="E80" s="32" t="s">
        <v>222</v>
      </c>
      <c r="F80" s="53">
        <v>5000</v>
      </c>
      <c r="G80" s="53">
        <f>F80*(25/125)</f>
        <v>1000</v>
      </c>
      <c r="H80" s="53">
        <f t="shared" si="11"/>
        <v>4000</v>
      </c>
      <c r="I80" s="127" t="s">
        <v>29</v>
      </c>
      <c r="J80" s="36" t="s">
        <v>30</v>
      </c>
      <c r="K80" s="5" t="s">
        <v>25</v>
      </c>
      <c r="L80" s="106" t="s">
        <v>130</v>
      </c>
      <c r="M80" s="37" t="s">
        <v>26</v>
      </c>
      <c r="N80" s="46"/>
    </row>
    <row r="81" spans="1:14" ht="15.75" x14ac:dyDescent="0.25">
      <c r="A81" s="26" t="s">
        <v>223</v>
      </c>
      <c r="B81" s="27"/>
      <c r="C81" s="27">
        <v>3239</v>
      </c>
      <c r="D81" s="112" t="s">
        <v>224</v>
      </c>
      <c r="E81" s="27"/>
      <c r="F81" s="30">
        <v>15400</v>
      </c>
      <c r="G81" s="30">
        <f>SUM(G82:G84)</f>
        <v>3080</v>
      </c>
      <c r="H81" s="30">
        <f>SUM(H82:H84)</f>
        <v>12320</v>
      </c>
      <c r="I81" s="128"/>
      <c r="J81" s="29"/>
      <c r="K81" s="4" t="s">
        <v>25</v>
      </c>
      <c r="L81" s="26" t="s">
        <v>130</v>
      </c>
      <c r="M81" s="30" t="s">
        <v>26</v>
      </c>
      <c r="N81" s="27"/>
    </row>
    <row r="82" spans="1:14" ht="31.5" x14ac:dyDescent="0.25">
      <c r="A82" s="45" t="s">
        <v>225</v>
      </c>
      <c r="B82" s="59">
        <v>25</v>
      </c>
      <c r="C82" s="46">
        <v>32391</v>
      </c>
      <c r="D82" s="118" t="s">
        <v>226</v>
      </c>
      <c r="E82" s="46" t="s">
        <v>227</v>
      </c>
      <c r="F82" s="60">
        <v>3000</v>
      </c>
      <c r="G82" s="60">
        <f>F82*(25/125)</f>
        <v>600</v>
      </c>
      <c r="H82" s="60">
        <f>F82-G82</f>
        <v>2400</v>
      </c>
      <c r="I82" s="127" t="s">
        <v>29</v>
      </c>
      <c r="J82" s="36" t="s">
        <v>47</v>
      </c>
      <c r="K82" s="10" t="s">
        <v>25</v>
      </c>
      <c r="L82" s="106" t="s">
        <v>130</v>
      </c>
      <c r="M82" s="37" t="s">
        <v>26</v>
      </c>
      <c r="N82" s="59"/>
    </row>
    <row r="83" spans="1:14" ht="31.5" x14ac:dyDescent="0.25">
      <c r="A83" s="45" t="s">
        <v>228</v>
      </c>
      <c r="B83" s="59">
        <v>25</v>
      </c>
      <c r="C83" s="46">
        <v>32393</v>
      </c>
      <c r="D83" s="118" t="s">
        <v>229</v>
      </c>
      <c r="E83" s="46" t="s">
        <v>230</v>
      </c>
      <c r="F83" s="60">
        <v>1400</v>
      </c>
      <c r="G83" s="60">
        <f t="shared" ref="G83:G84" si="12">F83*(25/125)</f>
        <v>280</v>
      </c>
      <c r="H83" s="60">
        <f t="shared" ref="H83:H84" si="13">F83-G83</f>
        <v>1120</v>
      </c>
      <c r="I83" s="127" t="s">
        <v>29</v>
      </c>
      <c r="J83" s="36" t="s">
        <v>47</v>
      </c>
      <c r="K83" s="10" t="s">
        <v>25</v>
      </c>
      <c r="L83" s="106" t="s">
        <v>130</v>
      </c>
      <c r="M83" s="37" t="s">
        <v>26</v>
      </c>
      <c r="N83" s="59"/>
    </row>
    <row r="84" spans="1:14" ht="31.5" x14ac:dyDescent="0.25">
      <c r="A84" s="45" t="s">
        <v>231</v>
      </c>
      <c r="B84" s="59">
        <v>25</v>
      </c>
      <c r="C84" s="46">
        <v>32395</v>
      </c>
      <c r="D84" s="118" t="s">
        <v>232</v>
      </c>
      <c r="E84" s="46" t="s">
        <v>233</v>
      </c>
      <c r="F84" s="60">
        <v>11000</v>
      </c>
      <c r="G84" s="60">
        <f t="shared" si="12"/>
        <v>2200</v>
      </c>
      <c r="H84" s="60">
        <f t="shared" si="13"/>
        <v>8800</v>
      </c>
      <c r="I84" s="127" t="s">
        <v>29</v>
      </c>
      <c r="J84" s="36" t="s">
        <v>47</v>
      </c>
      <c r="K84" s="10" t="s">
        <v>25</v>
      </c>
      <c r="L84" s="106" t="s">
        <v>130</v>
      </c>
      <c r="M84" s="37" t="s">
        <v>26</v>
      </c>
      <c r="N84" s="59"/>
    </row>
    <row r="85" spans="1:14" s="7" customFormat="1" ht="37.5" x14ac:dyDescent="0.25">
      <c r="A85" s="23"/>
      <c r="B85" s="11"/>
      <c r="C85" s="24">
        <v>329</v>
      </c>
      <c r="D85" s="111" t="s">
        <v>234</v>
      </c>
      <c r="E85" s="51"/>
      <c r="F85" s="25">
        <f>F86+F89+F91+F93+F97</f>
        <v>30450</v>
      </c>
      <c r="G85" s="25">
        <f>G86+G89+G91+G93+G97</f>
        <v>5280</v>
      </c>
      <c r="H85" s="25">
        <f>H86+H89+H91+H93+H97</f>
        <v>25170</v>
      </c>
      <c r="I85" s="111"/>
      <c r="J85" s="24"/>
      <c r="K85" s="11"/>
      <c r="L85" s="87"/>
      <c r="M85" s="11"/>
      <c r="N85" s="11"/>
    </row>
    <row r="86" spans="1:14" ht="15.75" x14ac:dyDescent="0.25">
      <c r="A86" s="26" t="s">
        <v>235</v>
      </c>
      <c r="B86" s="27"/>
      <c r="C86" s="27">
        <v>3292</v>
      </c>
      <c r="D86" s="112" t="s">
        <v>236</v>
      </c>
      <c r="E86" s="27"/>
      <c r="F86" s="30">
        <v>2600</v>
      </c>
      <c r="G86" s="30">
        <v>0</v>
      </c>
      <c r="H86" s="30">
        <f>SUM(H87:H88)</f>
        <v>2600</v>
      </c>
      <c r="I86" s="128"/>
      <c r="J86" s="29"/>
      <c r="K86" s="4" t="s">
        <v>25</v>
      </c>
      <c r="L86" s="88"/>
      <c r="M86" s="30" t="s">
        <v>26</v>
      </c>
      <c r="N86" s="27"/>
    </row>
    <row r="87" spans="1:14" ht="15.75" x14ac:dyDescent="0.25">
      <c r="A87" s="45" t="s">
        <v>237</v>
      </c>
      <c r="B87" s="46">
        <v>0</v>
      </c>
      <c r="C87" s="32">
        <v>32922</v>
      </c>
      <c r="D87" s="115" t="s">
        <v>238</v>
      </c>
      <c r="E87" s="32" t="s">
        <v>239</v>
      </c>
      <c r="F87" s="36">
        <v>1000</v>
      </c>
      <c r="G87" s="36">
        <v>0</v>
      </c>
      <c r="H87" s="36">
        <v>1000</v>
      </c>
      <c r="I87" s="127"/>
      <c r="J87" s="36" t="s">
        <v>30</v>
      </c>
      <c r="K87" s="5" t="s">
        <v>25</v>
      </c>
      <c r="L87" s="106" t="s">
        <v>130</v>
      </c>
      <c r="M87" s="37" t="s">
        <v>26</v>
      </c>
      <c r="N87" s="46" t="s">
        <v>54</v>
      </c>
    </row>
    <row r="88" spans="1:14" ht="15.75" x14ac:dyDescent="0.25">
      <c r="A88" s="45" t="s">
        <v>240</v>
      </c>
      <c r="B88" s="46">
        <v>0</v>
      </c>
      <c r="C88" s="32">
        <v>32923</v>
      </c>
      <c r="D88" s="115" t="s">
        <v>241</v>
      </c>
      <c r="E88" s="32" t="s">
        <v>242</v>
      </c>
      <c r="F88" s="36">
        <v>1600</v>
      </c>
      <c r="G88" s="36">
        <v>0</v>
      </c>
      <c r="H88" s="36">
        <v>1600</v>
      </c>
      <c r="I88" s="127"/>
      <c r="J88" s="36" t="s">
        <v>30</v>
      </c>
      <c r="K88" s="5" t="s">
        <v>25</v>
      </c>
      <c r="L88" s="106" t="s">
        <v>130</v>
      </c>
      <c r="M88" s="37" t="s">
        <v>26</v>
      </c>
      <c r="N88" s="46" t="s">
        <v>54</v>
      </c>
    </row>
    <row r="89" spans="1:14" ht="15.75" x14ac:dyDescent="0.25">
      <c r="A89" s="26" t="s">
        <v>243</v>
      </c>
      <c r="B89" s="27"/>
      <c r="C89" s="27">
        <v>3293</v>
      </c>
      <c r="D89" s="112" t="s">
        <v>244</v>
      </c>
      <c r="E89" s="27"/>
      <c r="F89" s="30">
        <v>600</v>
      </c>
      <c r="G89" s="30">
        <v>0</v>
      </c>
      <c r="H89" s="30">
        <f>F89</f>
        <v>600</v>
      </c>
      <c r="I89" s="128"/>
      <c r="J89" s="29"/>
      <c r="K89" s="4" t="s">
        <v>25</v>
      </c>
      <c r="L89" s="26" t="s">
        <v>130</v>
      </c>
      <c r="M89" s="30" t="s">
        <v>26</v>
      </c>
      <c r="N89" s="27"/>
    </row>
    <row r="90" spans="1:14" ht="31.5" x14ac:dyDescent="0.25">
      <c r="A90" s="45" t="s">
        <v>245</v>
      </c>
      <c r="B90" s="46">
        <v>25</v>
      </c>
      <c r="C90" s="32">
        <v>32931</v>
      </c>
      <c r="D90" s="115" t="s">
        <v>244</v>
      </c>
      <c r="E90" s="32" t="s">
        <v>246</v>
      </c>
      <c r="F90" s="53">
        <v>600</v>
      </c>
      <c r="G90" s="53">
        <f t="shared" ref="G90" si="14">F90*(25/125)</f>
        <v>120</v>
      </c>
      <c r="H90" s="53">
        <f>F90-G90</f>
        <v>480</v>
      </c>
      <c r="I90" s="127" t="s">
        <v>29</v>
      </c>
      <c r="J90" s="36" t="s">
        <v>47</v>
      </c>
      <c r="K90" s="5" t="s">
        <v>25</v>
      </c>
      <c r="L90" s="106" t="s">
        <v>130</v>
      </c>
      <c r="M90" s="37" t="s">
        <v>26</v>
      </c>
      <c r="N90" s="46"/>
    </row>
    <row r="91" spans="1:14" ht="15.75" x14ac:dyDescent="0.25">
      <c r="A91" s="26" t="s">
        <v>243</v>
      </c>
      <c r="B91" s="27">
        <v>0</v>
      </c>
      <c r="C91" s="27">
        <v>3294</v>
      </c>
      <c r="D91" s="112" t="s">
        <v>247</v>
      </c>
      <c r="E91" s="62"/>
      <c r="F91" s="28">
        <v>150</v>
      </c>
      <c r="G91" s="28">
        <v>0</v>
      </c>
      <c r="H91" s="28">
        <f>F91</f>
        <v>150</v>
      </c>
      <c r="I91" s="128"/>
      <c r="J91" s="29"/>
      <c r="K91" s="4" t="s">
        <v>25</v>
      </c>
      <c r="L91" s="26" t="s">
        <v>130</v>
      </c>
      <c r="M91" s="30" t="s">
        <v>26</v>
      </c>
      <c r="N91" s="27"/>
    </row>
    <row r="92" spans="1:14" ht="31.5" x14ac:dyDescent="0.25">
      <c r="A92" s="54" t="s">
        <v>248</v>
      </c>
      <c r="B92" s="63"/>
      <c r="C92" s="55">
        <v>32941</v>
      </c>
      <c r="D92" s="117" t="s">
        <v>249</v>
      </c>
      <c r="E92" s="8" t="s">
        <v>250</v>
      </c>
      <c r="F92" s="56">
        <v>150</v>
      </c>
      <c r="G92" s="56"/>
      <c r="H92" s="56"/>
      <c r="I92" s="130" t="s">
        <v>29</v>
      </c>
      <c r="J92" s="57" t="s">
        <v>47</v>
      </c>
      <c r="K92" s="8" t="s">
        <v>25</v>
      </c>
      <c r="L92" s="107" t="s">
        <v>130</v>
      </c>
      <c r="M92" s="57" t="s">
        <v>26</v>
      </c>
      <c r="N92" s="63"/>
    </row>
    <row r="93" spans="1:14" ht="15.75" x14ac:dyDescent="0.25">
      <c r="A93" s="26" t="s">
        <v>251</v>
      </c>
      <c r="B93" s="27"/>
      <c r="C93" s="27">
        <v>3295</v>
      </c>
      <c r="D93" s="112" t="s">
        <v>252</v>
      </c>
      <c r="E93" s="62"/>
      <c r="F93" s="28">
        <v>2300</v>
      </c>
      <c r="G93" s="28">
        <f>SUM(G94:G96)</f>
        <v>320</v>
      </c>
      <c r="H93" s="28">
        <f>SUM(H94:H96)</f>
        <v>1980</v>
      </c>
      <c r="I93" s="128"/>
      <c r="J93" s="29"/>
      <c r="K93" s="4" t="s">
        <v>25</v>
      </c>
      <c r="L93" s="26" t="s">
        <v>130</v>
      </c>
      <c r="M93" s="30" t="s">
        <v>26</v>
      </c>
      <c r="N93" s="27"/>
    </row>
    <row r="94" spans="1:14" s="12" customFormat="1" ht="31.5" x14ac:dyDescent="0.25">
      <c r="A94" s="45" t="s">
        <v>253</v>
      </c>
      <c r="B94" s="59">
        <v>25</v>
      </c>
      <c r="C94" s="46">
        <v>32951</v>
      </c>
      <c r="D94" s="118" t="s">
        <v>254</v>
      </c>
      <c r="E94" s="10" t="s">
        <v>255</v>
      </c>
      <c r="F94" s="60">
        <v>100</v>
      </c>
      <c r="G94" s="60">
        <f t="shared" ref="G94:G95" si="15">F94*(25/125)</f>
        <v>20</v>
      </c>
      <c r="H94" s="60">
        <f>F94-G94</f>
        <v>80</v>
      </c>
      <c r="I94" s="131" t="s">
        <v>29</v>
      </c>
      <c r="J94" s="36" t="s">
        <v>47</v>
      </c>
      <c r="K94" s="10" t="s">
        <v>25</v>
      </c>
      <c r="L94" s="106" t="s">
        <v>130</v>
      </c>
      <c r="M94" s="37" t="s">
        <v>26</v>
      </c>
      <c r="N94" s="59"/>
    </row>
    <row r="95" spans="1:14" s="12" customFormat="1" ht="15.75" x14ac:dyDescent="0.25">
      <c r="A95" s="45" t="s">
        <v>256</v>
      </c>
      <c r="B95" s="59">
        <v>25</v>
      </c>
      <c r="C95" s="46">
        <v>32953</v>
      </c>
      <c r="D95" s="118" t="s">
        <v>257</v>
      </c>
      <c r="E95" s="10" t="s">
        <v>258</v>
      </c>
      <c r="F95" s="60">
        <v>1500</v>
      </c>
      <c r="G95" s="60">
        <f t="shared" si="15"/>
        <v>300</v>
      </c>
      <c r="H95" s="60">
        <f t="shared" ref="H95:H96" si="16">F95-G95</f>
        <v>1200</v>
      </c>
      <c r="I95" s="131"/>
      <c r="J95" s="36"/>
      <c r="K95" s="10"/>
      <c r="L95" s="89"/>
      <c r="M95" s="37"/>
      <c r="N95" s="59"/>
    </row>
    <row r="96" spans="1:14" s="12" customFormat="1" ht="31.5" x14ac:dyDescent="0.25">
      <c r="A96" s="45" t="s">
        <v>259</v>
      </c>
      <c r="B96" s="59">
        <v>0</v>
      </c>
      <c r="C96" s="46">
        <v>32955</v>
      </c>
      <c r="D96" s="118" t="s">
        <v>260</v>
      </c>
      <c r="E96" s="10" t="s">
        <v>261</v>
      </c>
      <c r="F96" s="60">
        <v>700</v>
      </c>
      <c r="G96" s="60">
        <v>0</v>
      </c>
      <c r="H96" s="60">
        <f t="shared" si="16"/>
        <v>700</v>
      </c>
      <c r="I96" s="131"/>
      <c r="J96" s="36"/>
      <c r="K96" s="10"/>
      <c r="L96" s="89"/>
      <c r="M96" s="37"/>
      <c r="N96" s="59"/>
    </row>
    <row r="97" spans="1:14" ht="15.75" x14ac:dyDescent="0.25">
      <c r="A97" s="26" t="s">
        <v>262</v>
      </c>
      <c r="B97" s="27"/>
      <c r="C97" s="27">
        <v>3299</v>
      </c>
      <c r="D97" s="112" t="s">
        <v>263</v>
      </c>
      <c r="E97" s="27"/>
      <c r="F97" s="28">
        <v>24800</v>
      </c>
      <c r="G97" s="28">
        <f>G98</f>
        <v>4960</v>
      </c>
      <c r="H97" s="28">
        <f>H98</f>
        <v>19840</v>
      </c>
      <c r="I97" s="128"/>
      <c r="J97" s="29"/>
      <c r="K97" s="4" t="s">
        <v>25</v>
      </c>
      <c r="L97" s="26" t="s">
        <v>130</v>
      </c>
      <c r="M97" s="30" t="s">
        <v>26</v>
      </c>
      <c r="N97" s="27"/>
    </row>
    <row r="98" spans="1:14" ht="31.5" x14ac:dyDescent="0.25">
      <c r="A98" s="45" t="s">
        <v>264</v>
      </c>
      <c r="B98" s="46">
        <v>25</v>
      </c>
      <c r="C98" s="32">
        <v>32999</v>
      </c>
      <c r="D98" s="115" t="s">
        <v>265</v>
      </c>
      <c r="E98" s="5" t="s">
        <v>266</v>
      </c>
      <c r="F98" s="36">
        <v>24800</v>
      </c>
      <c r="G98" s="36">
        <f t="shared" ref="G98" si="17">F98*(25/125)</f>
        <v>4960</v>
      </c>
      <c r="H98" s="36">
        <f>F98-G98</f>
        <v>19840</v>
      </c>
      <c r="I98" s="131" t="s">
        <v>29</v>
      </c>
      <c r="J98" s="36" t="s">
        <v>30</v>
      </c>
      <c r="K98" s="5" t="s">
        <v>25</v>
      </c>
      <c r="L98" s="106" t="s">
        <v>130</v>
      </c>
      <c r="M98" s="37" t="s">
        <v>26</v>
      </c>
      <c r="N98" s="46"/>
    </row>
    <row r="99" spans="1:14" s="7" customFormat="1" ht="18.75" x14ac:dyDescent="0.25">
      <c r="A99" s="61"/>
      <c r="B99" s="24"/>
      <c r="C99" s="24">
        <v>343</v>
      </c>
      <c r="D99" s="111" t="s">
        <v>267</v>
      </c>
      <c r="E99" s="64"/>
      <c r="F99" s="25">
        <f>F100+F103+F105</f>
        <v>1850</v>
      </c>
      <c r="G99" s="25">
        <f>G100+G103+G105</f>
        <v>300</v>
      </c>
      <c r="H99" s="25">
        <f>H100+H103+H105</f>
        <v>1550</v>
      </c>
      <c r="I99" s="111"/>
      <c r="J99" s="24"/>
      <c r="K99" s="11"/>
      <c r="L99" s="87"/>
      <c r="M99" s="11"/>
      <c r="N99" s="24"/>
    </row>
    <row r="100" spans="1:14" ht="15.75" x14ac:dyDescent="0.25">
      <c r="A100" s="26" t="s">
        <v>268</v>
      </c>
      <c r="B100" s="27"/>
      <c r="C100" s="27">
        <v>3431</v>
      </c>
      <c r="D100" s="112" t="s">
        <v>269</v>
      </c>
      <c r="E100" s="27"/>
      <c r="F100" s="28">
        <v>1600</v>
      </c>
      <c r="G100" s="28">
        <f>SUM(G101:G102)</f>
        <v>300</v>
      </c>
      <c r="H100" s="28">
        <f>SUM(H101:H102)</f>
        <v>1300</v>
      </c>
      <c r="I100" s="128"/>
      <c r="J100" s="29"/>
      <c r="K100" s="4" t="s">
        <v>25</v>
      </c>
      <c r="L100" s="26" t="s">
        <v>130</v>
      </c>
      <c r="M100" s="30" t="s">
        <v>26</v>
      </c>
      <c r="N100" s="27"/>
    </row>
    <row r="101" spans="1:14" ht="31.5" x14ac:dyDescent="0.25">
      <c r="A101" s="31" t="s">
        <v>270</v>
      </c>
      <c r="B101" s="32">
        <v>0</v>
      </c>
      <c r="C101" s="32">
        <v>34311</v>
      </c>
      <c r="D101" s="115" t="s">
        <v>271</v>
      </c>
      <c r="E101" s="32" t="s">
        <v>272</v>
      </c>
      <c r="F101" s="36">
        <v>100</v>
      </c>
      <c r="G101" s="36">
        <v>0</v>
      </c>
      <c r="H101" s="36">
        <v>100</v>
      </c>
      <c r="I101" s="127" t="s">
        <v>29</v>
      </c>
      <c r="J101" s="36" t="s">
        <v>30</v>
      </c>
      <c r="K101" s="5" t="s">
        <v>25</v>
      </c>
      <c r="L101" s="106" t="s">
        <v>130</v>
      </c>
      <c r="M101" s="37" t="s">
        <v>26</v>
      </c>
      <c r="N101" s="32"/>
    </row>
    <row r="102" spans="1:14" ht="31.5" x14ac:dyDescent="0.25">
      <c r="A102" s="31" t="s">
        <v>273</v>
      </c>
      <c r="B102" s="32">
        <v>25</v>
      </c>
      <c r="C102" s="32">
        <v>34312</v>
      </c>
      <c r="D102" s="115" t="s">
        <v>274</v>
      </c>
      <c r="E102" s="32" t="s">
        <v>272</v>
      </c>
      <c r="F102" s="36">
        <v>1500</v>
      </c>
      <c r="G102" s="36">
        <f t="shared" ref="G102" si="18">F102*(25/125)</f>
        <v>300</v>
      </c>
      <c r="H102" s="36">
        <f>F102-G102</f>
        <v>1200</v>
      </c>
      <c r="I102" s="127" t="s">
        <v>29</v>
      </c>
      <c r="J102" s="36" t="s">
        <v>30</v>
      </c>
      <c r="K102" s="5" t="s">
        <v>25</v>
      </c>
      <c r="L102" s="106" t="s">
        <v>130</v>
      </c>
      <c r="M102" s="37" t="s">
        <v>26</v>
      </c>
      <c r="N102" s="32"/>
    </row>
    <row r="103" spans="1:14" ht="15.75" x14ac:dyDescent="0.25">
      <c r="A103" s="26" t="s">
        <v>275</v>
      </c>
      <c r="B103" s="27"/>
      <c r="C103" s="27">
        <v>3433</v>
      </c>
      <c r="D103" s="112" t="s">
        <v>276</v>
      </c>
      <c r="E103" s="27"/>
      <c r="F103" s="28">
        <v>200</v>
      </c>
      <c r="G103" s="28">
        <v>0</v>
      </c>
      <c r="H103" s="28">
        <f>H104</f>
        <v>200</v>
      </c>
      <c r="I103" s="128"/>
      <c r="J103" s="29"/>
      <c r="K103" s="4" t="s">
        <v>25</v>
      </c>
      <c r="L103" s="26" t="s">
        <v>130</v>
      </c>
      <c r="M103" s="30" t="s">
        <v>26</v>
      </c>
      <c r="N103" s="27"/>
    </row>
    <row r="104" spans="1:14" ht="31.5" x14ac:dyDescent="0.25">
      <c r="A104" s="45" t="s">
        <v>277</v>
      </c>
      <c r="B104" s="59">
        <v>0</v>
      </c>
      <c r="C104" s="46">
        <v>34333</v>
      </c>
      <c r="D104" s="118" t="s">
        <v>278</v>
      </c>
      <c r="E104" s="46" t="s">
        <v>272</v>
      </c>
      <c r="F104" s="60">
        <v>200</v>
      </c>
      <c r="G104" s="60">
        <v>0</v>
      </c>
      <c r="H104" s="60">
        <f>F104</f>
        <v>200</v>
      </c>
      <c r="I104" s="131" t="s">
        <v>29</v>
      </c>
      <c r="J104" s="36" t="s">
        <v>30</v>
      </c>
      <c r="K104" s="10" t="s">
        <v>25</v>
      </c>
      <c r="L104" s="106" t="s">
        <v>130</v>
      </c>
      <c r="M104" s="37" t="s">
        <v>26</v>
      </c>
      <c r="N104" s="59"/>
    </row>
    <row r="105" spans="1:14" ht="15.75" x14ac:dyDescent="0.25">
      <c r="A105" s="26" t="s">
        <v>279</v>
      </c>
      <c r="B105" s="27"/>
      <c r="C105" s="27">
        <v>3434</v>
      </c>
      <c r="D105" s="112" t="s">
        <v>280</v>
      </c>
      <c r="E105" s="27"/>
      <c r="F105" s="28">
        <f>SUM(F106)</f>
        <v>50</v>
      </c>
      <c r="G105" s="28">
        <v>0</v>
      </c>
      <c r="H105" s="28">
        <f>F105</f>
        <v>50</v>
      </c>
      <c r="I105" s="132"/>
      <c r="J105" s="29"/>
      <c r="K105" s="4" t="s">
        <v>25</v>
      </c>
      <c r="L105" s="26" t="s">
        <v>130</v>
      </c>
      <c r="M105" s="30" t="s">
        <v>26</v>
      </c>
      <c r="N105" s="27"/>
    </row>
    <row r="106" spans="1:14" ht="31.5" x14ac:dyDescent="0.25">
      <c r="A106" s="45" t="s">
        <v>281</v>
      </c>
      <c r="B106" s="65">
        <v>0</v>
      </c>
      <c r="C106" s="46">
        <v>34349</v>
      </c>
      <c r="D106" s="119" t="s">
        <v>280</v>
      </c>
      <c r="E106" s="32" t="s">
        <v>282</v>
      </c>
      <c r="F106" s="37">
        <v>50</v>
      </c>
      <c r="G106" s="37">
        <v>0</v>
      </c>
      <c r="H106" s="37">
        <v>50</v>
      </c>
      <c r="I106" s="127" t="s">
        <v>29</v>
      </c>
      <c r="J106" s="36" t="s">
        <v>30</v>
      </c>
      <c r="K106" s="10" t="s">
        <v>25</v>
      </c>
      <c r="L106" s="106" t="s">
        <v>130</v>
      </c>
      <c r="M106" s="37" t="s">
        <v>26</v>
      </c>
      <c r="N106" s="65"/>
    </row>
    <row r="107" spans="1:14" s="7" customFormat="1" ht="37.5" x14ac:dyDescent="0.25">
      <c r="A107" s="61"/>
      <c r="B107" s="24"/>
      <c r="C107" s="24">
        <v>422</v>
      </c>
      <c r="D107" s="111" t="s">
        <v>283</v>
      </c>
      <c r="E107" s="51"/>
      <c r="F107" s="25">
        <f>F108+F113</f>
        <v>40400</v>
      </c>
      <c r="G107" s="25">
        <f>G108+G113</f>
        <v>7927.6190476190477</v>
      </c>
      <c r="H107" s="25">
        <f>H108+H113</f>
        <v>32472.380952380954</v>
      </c>
      <c r="I107" s="111"/>
      <c r="J107" s="24"/>
      <c r="K107" s="11"/>
      <c r="L107" s="87"/>
      <c r="M107" s="11"/>
      <c r="N107" s="24"/>
    </row>
    <row r="108" spans="1:14" ht="15.75" x14ac:dyDescent="0.25">
      <c r="A108" s="26" t="s">
        <v>284</v>
      </c>
      <c r="B108" s="27"/>
      <c r="C108" s="27">
        <v>422</v>
      </c>
      <c r="D108" s="112" t="s">
        <v>285</v>
      </c>
      <c r="E108" s="27"/>
      <c r="F108" s="28">
        <f>SUM(F109:F112)</f>
        <v>39400</v>
      </c>
      <c r="G108" s="28">
        <f>SUM(G109:G112)</f>
        <v>7880</v>
      </c>
      <c r="H108" s="28">
        <f>SUM(H109:H112)</f>
        <v>31520</v>
      </c>
      <c r="I108" s="112"/>
      <c r="J108" s="27"/>
      <c r="K108" s="4" t="s">
        <v>25</v>
      </c>
      <c r="L108" s="26" t="s">
        <v>130</v>
      </c>
      <c r="M108" s="30" t="s">
        <v>26</v>
      </c>
      <c r="N108" s="27"/>
    </row>
    <row r="109" spans="1:14" ht="31.5" x14ac:dyDescent="0.25">
      <c r="A109" s="31" t="s">
        <v>286</v>
      </c>
      <c r="B109" s="66">
        <v>25</v>
      </c>
      <c r="C109" s="32">
        <v>4221</v>
      </c>
      <c r="D109" s="115" t="s">
        <v>287</v>
      </c>
      <c r="E109" s="32" t="s">
        <v>141</v>
      </c>
      <c r="F109" s="53">
        <v>15100</v>
      </c>
      <c r="G109" s="53">
        <f t="shared" ref="G109:G112" si="19">F109*(25/125)</f>
        <v>3020</v>
      </c>
      <c r="H109" s="53">
        <f>F109-G109</f>
        <v>12080</v>
      </c>
      <c r="I109" s="131" t="s">
        <v>29</v>
      </c>
      <c r="J109" s="36" t="s">
        <v>47</v>
      </c>
      <c r="K109" s="5" t="s">
        <v>25</v>
      </c>
      <c r="L109" s="106" t="s">
        <v>130</v>
      </c>
      <c r="M109" s="37" t="s">
        <v>26</v>
      </c>
      <c r="N109" s="66"/>
    </row>
    <row r="110" spans="1:14" ht="31.5" x14ac:dyDescent="0.25">
      <c r="A110" s="31" t="s">
        <v>288</v>
      </c>
      <c r="B110" s="66">
        <v>25</v>
      </c>
      <c r="C110" s="32">
        <v>4222</v>
      </c>
      <c r="D110" s="115" t="s">
        <v>289</v>
      </c>
      <c r="E110" s="32" t="s">
        <v>290</v>
      </c>
      <c r="F110" s="53">
        <v>3000</v>
      </c>
      <c r="G110" s="53">
        <f t="shared" si="19"/>
        <v>600</v>
      </c>
      <c r="H110" s="53">
        <f t="shared" ref="H110:H112" si="20">F110-G110</f>
        <v>2400</v>
      </c>
      <c r="I110" s="131" t="s">
        <v>29</v>
      </c>
      <c r="J110" s="36" t="s">
        <v>47</v>
      </c>
      <c r="K110" s="5" t="s">
        <v>25</v>
      </c>
      <c r="L110" s="106" t="s">
        <v>130</v>
      </c>
      <c r="M110" s="37" t="s">
        <v>26</v>
      </c>
      <c r="N110" s="66"/>
    </row>
    <row r="111" spans="1:14" ht="31.5" x14ac:dyDescent="0.25">
      <c r="A111" s="31" t="s">
        <v>291</v>
      </c>
      <c r="B111" s="66">
        <v>25</v>
      </c>
      <c r="C111" s="32">
        <v>4223</v>
      </c>
      <c r="D111" s="115" t="s">
        <v>292</v>
      </c>
      <c r="E111" s="32" t="s">
        <v>293</v>
      </c>
      <c r="F111" s="53">
        <v>100</v>
      </c>
      <c r="G111" s="53">
        <f t="shared" si="19"/>
        <v>20</v>
      </c>
      <c r="H111" s="53">
        <f t="shared" si="20"/>
        <v>80</v>
      </c>
      <c r="I111" s="131" t="s">
        <v>29</v>
      </c>
      <c r="J111" s="36" t="s">
        <v>47</v>
      </c>
      <c r="K111" s="5" t="s">
        <v>25</v>
      </c>
      <c r="L111" s="106" t="s">
        <v>130</v>
      </c>
      <c r="M111" s="37" t="s">
        <v>26</v>
      </c>
      <c r="N111" s="66"/>
    </row>
    <row r="112" spans="1:14" ht="31.5" x14ac:dyDescent="0.25">
      <c r="A112" s="31" t="s">
        <v>294</v>
      </c>
      <c r="B112" s="32">
        <v>25</v>
      </c>
      <c r="C112" s="32">
        <v>4227</v>
      </c>
      <c r="D112" s="115" t="s">
        <v>295</v>
      </c>
      <c r="E112" s="35" t="s">
        <v>296</v>
      </c>
      <c r="F112" s="53">
        <v>21200</v>
      </c>
      <c r="G112" s="53">
        <f t="shared" si="19"/>
        <v>4240</v>
      </c>
      <c r="H112" s="53">
        <f t="shared" si="20"/>
        <v>16960</v>
      </c>
      <c r="I112" s="131" t="s">
        <v>29</v>
      </c>
      <c r="J112" s="36" t="s">
        <v>47</v>
      </c>
      <c r="K112" s="5" t="s">
        <v>25</v>
      </c>
      <c r="L112" s="106" t="s">
        <v>130</v>
      </c>
      <c r="M112" s="37" t="s">
        <v>26</v>
      </c>
      <c r="N112" s="32"/>
    </row>
    <row r="113" spans="1:14" ht="15.75" x14ac:dyDescent="0.25">
      <c r="A113" s="26" t="s">
        <v>297</v>
      </c>
      <c r="B113" s="27"/>
      <c r="C113" s="27">
        <v>424</v>
      </c>
      <c r="D113" s="112" t="s">
        <v>298</v>
      </c>
      <c r="E113" s="67"/>
      <c r="F113" s="28">
        <v>1000</v>
      </c>
      <c r="G113" s="28">
        <f>F113*(5/105)</f>
        <v>47.619047619047613</v>
      </c>
      <c r="H113" s="28">
        <f>H114</f>
        <v>952.38095238095241</v>
      </c>
      <c r="I113" s="129"/>
      <c r="J113" s="30"/>
      <c r="K113" s="4" t="s">
        <v>25</v>
      </c>
      <c r="L113" s="26" t="s">
        <v>130</v>
      </c>
      <c r="M113" s="30" t="s">
        <v>26</v>
      </c>
      <c r="N113" s="27"/>
    </row>
    <row r="114" spans="1:14" ht="31.5" x14ac:dyDescent="0.25">
      <c r="A114" s="45" t="s">
        <v>299</v>
      </c>
      <c r="B114" s="46">
        <v>5</v>
      </c>
      <c r="C114" s="46">
        <v>4241</v>
      </c>
      <c r="D114" s="119" t="s">
        <v>298</v>
      </c>
      <c r="E114" s="32" t="s">
        <v>300</v>
      </c>
      <c r="F114" s="37">
        <v>1000</v>
      </c>
      <c r="G114" s="37">
        <f>F114*(5/105)</f>
        <v>47.619047619047613</v>
      </c>
      <c r="H114" s="37">
        <f>F114-G114</f>
        <v>952.38095238095241</v>
      </c>
      <c r="I114" s="131" t="s">
        <v>29</v>
      </c>
      <c r="J114" s="36" t="s">
        <v>47</v>
      </c>
      <c r="K114" s="10" t="s">
        <v>25</v>
      </c>
      <c r="L114" s="106" t="s">
        <v>130</v>
      </c>
      <c r="M114" s="37" t="s">
        <v>26</v>
      </c>
      <c r="N114" s="65"/>
    </row>
    <row r="115" spans="1:14" x14ac:dyDescent="0.25">
      <c r="A115" s="68"/>
      <c r="B115" s="69"/>
      <c r="C115" s="69"/>
      <c r="D115" s="120"/>
      <c r="E115" s="84" t="s">
        <v>301</v>
      </c>
      <c r="F115" s="85">
        <f>F107+F99+F85+F53+F11</f>
        <v>381300</v>
      </c>
      <c r="G115" s="85">
        <f>G107+G99+G85+G53+G11</f>
        <v>56742.207794353133</v>
      </c>
      <c r="H115" s="85">
        <f>H107+H99+H85+H53+H11</f>
        <v>324557.79220564687</v>
      </c>
      <c r="I115" s="70"/>
      <c r="J115" s="70"/>
      <c r="L115" s="90"/>
      <c r="M115" s="70"/>
      <c r="N115" s="69"/>
    </row>
    <row r="116" spans="1:14" x14ac:dyDescent="0.25">
      <c r="A116" s="68"/>
      <c r="B116" s="69"/>
      <c r="C116" s="69"/>
      <c r="D116" s="120"/>
      <c r="E116" s="84"/>
      <c r="F116" s="85"/>
      <c r="G116" s="85"/>
      <c r="H116" s="85"/>
      <c r="I116" s="70"/>
      <c r="J116" s="70"/>
      <c r="L116" s="90"/>
      <c r="M116" s="70"/>
      <c r="N116" s="69"/>
    </row>
    <row r="117" spans="1:14" x14ac:dyDescent="0.25">
      <c r="A117" s="68"/>
      <c r="B117" s="69"/>
      <c r="C117" s="69"/>
      <c r="D117" s="120"/>
      <c r="E117" s="84"/>
      <c r="F117" s="85"/>
      <c r="G117" s="85"/>
      <c r="H117" s="85"/>
      <c r="I117" s="70"/>
      <c r="J117" s="70"/>
      <c r="L117" s="90"/>
      <c r="M117" s="70"/>
      <c r="N117" s="69"/>
    </row>
    <row r="118" spans="1:14" x14ac:dyDescent="0.25">
      <c r="A118" s="68"/>
      <c r="B118" s="69"/>
      <c r="C118" s="69"/>
      <c r="D118" s="120"/>
      <c r="E118" s="84"/>
      <c r="F118" s="85"/>
      <c r="G118" s="85"/>
      <c r="H118" s="85"/>
      <c r="I118" s="70"/>
      <c r="J118" s="70"/>
      <c r="L118" s="90"/>
      <c r="M118" s="70"/>
      <c r="N118" s="69"/>
    </row>
    <row r="119" spans="1:14" x14ac:dyDescent="0.25">
      <c r="A119" s="68"/>
      <c r="B119" s="69"/>
      <c r="C119" s="69"/>
      <c r="D119" s="120"/>
      <c r="E119" s="69"/>
      <c r="F119" s="70"/>
      <c r="G119" s="70"/>
      <c r="H119" s="70"/>
      <c r="I119" s="70"/>
      <c r="J119" s="70"/>
      <c r="L119" s="90"/>
      <c r="M119" s="70"/>
      <c r="N119" s="69"/>
    </row>
    <row r="120" spans="1:14" x14ac:dyDescent="0.25">
      <c r="A120" s="71" t="s">
        <v>302</v>
      </c>
      <c r="B120" s="72"/>
      <c r="C120" s="13"/>
      <c r="D120" s="121"/>
      <c r="E120" s="14"/>
      <c r="F120" s="94"/>
      <c r="G120" s="94"/>
      <c r="H120" s="94"/>
      <c r="I120" s="14"/>
      <c r="J120" s="14"/>
      <c r="L120" s="91"/>
      <c r="M120" s="14"/>
      <c r="N120" s="72"/>
    </row>
    <row r="121" spans="1:14" x14ac:dyDescent="0.25">
      <c r="A121" s="73" t="s">
        <v>303</v>
      </c>
      <c r="B121" s="13"/>
      <c r="C121" s="13"/>
      <c r="D121" s="121"/>
      <c r="E121" s="14"/>
      <c r="F121" s="94"/>
      <c r="G121" s="94"/>
      <c r="H121" s="94"/>
      <c r="I121" s="14"/>
      <c r="J121" s="14"/>
      <c r="L121" s="91"/>
      <c r="M121" s="14"/>
      <c r="N121" s="13"/>
    </row>
    <row r="122" spans="1:14" x14ac:dyDescent="0.25">
      <c r="A122" s="71" t="s">
        <v>304</v>
      </c>
      <c r="B122" s="72"/>
      <c r="C122" s="13"/>
      <c r="D122" s="121"/>
      <c r="E122" s="14"/>
      <c r="F122" s="94"/>
      <c r="G122" s="94"/>
      <c r="H122" s="94"/>
      <c r="I122" s="14"/>
      <c r="J122" s="14"/>
      <c r="L122" s="91"/>
      <c r="M122" s="14"/>
      <c r="N122" s="72"/>
    </row>
    <row r="123" spans="1:14" x14ac:dyDescent="0.25">
      <c r="A123" s="71" t="s">
        <v>305</v>
      </c>
      <c r="B123" s="72"/>
      <c r="C123" s="72"/>
      <c r="D123" s="122"/>
      <c r="E123" s="74"/>
      <c r="F123" s="75"/>
      <c r="G123" s="75"/>
      <c r="H123" s="75"/>
      <c r="I123" s="75"/>
      <c r="J123" s="75"/>
      <c r="L123" s="92"/>
      <c r="M123" s="75"/>
      <c r="N123" s="72"/>
    </row>
    <row r="124" spans="1:14" x14ac:dyDescent="0.25">
      <c r="A124" s="71" t="s">
        <v>306</v>
      </c>
      <c r="B124" s="72"/>
      <c r="C124" s="72"/>
      <c r="D124" s="122"/>
      <c r="E124" s="74"/>
      <c r="F124" s="75"/>
      <c r="G124" s="75"/>
      <c r="H124" s="75"/>
      <c r="I124" s="75"/>
      <c r="J124" s="75"/>
      <c r="L124" s="92"/>
      <c r="M124" s="75"/>
      <c r="N124" s="72"/>
    </row>
    <row r="125" spans="1:14" x14ac:dyDescent="0.25">
      <c r="A125" s="22"/>
      <c r="B125" s="21"/>
      <c r="C125" s="21"/>
      <c r="D125" s="110"/>
      <c r="E125" s="20"/>
      <c r="F125" s="76"/>
      <c r="G125" s="76"/>
      <c r="H125" s="76"/>
      <c r="I125" s="76"/>
      <c r="J125" s="76"/>
      <c r="L125" s="86"/>
      <c r="M125" s="76"/>
      <c r="N125" s="21"/>
    </row>
    <row r="126" spans="1:14" x14ac:dyDescent="0.25">
      <c r="A126" s="126" t="s">
        <v>307</v>
      </c>
      <c r="B126" s="126"/>
      <c r="C126" s="21"/>
      <c r="D126" s="110"/>
      <c r="E126" s="20"/>
      <c r="F126" s="76"/>
      <c r="G126" s="76"/>
      <c r="H126" s="76"/>
      <c r="I126" s="77" t="s">
        <v>308</v>
      </c>
      <c r="J126" s="77"/>
      <c r="L126" s="86"/>
      <c r="M126" s="76"/>
      <c r="N126" s="21"/>
    </row>
    <row r="127" spans="1:14" x14ac:dyDescent="0.25">
      <c r="A127" s="15" t="s">
        <v>309</v>
      </c>
      <c r="B127" s="16"/>
      <c r="C127" s="16"/>
      <c r="D127" s="110"/>
      <c r="F127" s="76"/>
      <c r="G127" s="76"/>
      <c r="H127" s="76"/>
      <c r="I127" s="77" t="s">
        <v>310</v>
      </c>
      <c r="J127" s="77"/>
      <c r="L127" s="86"/>
      <c r="M127" s="76"/>
      <c r="N127" s="21"/>
    </row>
    <row r="128" spans="1:14" x14ac:dyDescent="0.25">
      <c r="A128" s="142"/>
      <c r="B128" s="142"/>
      <c r="C128" s="17"/>
      <c r="D128" s="123" t="s">
        <v>311</v>
      </c>
      <c r="N128" s="21"/>
    </row>
    <row r="129" spans="1:14" x14ac:dyDescent="0.25">
      <c r="B129" s="17"/>
      <c r="C129" s="17"/>
      <c r="N129" s="21"/>
    </row>
    <row r="130" spans="1:14" x14ac:dyDescent="0.25">
      <c r="A130" s="138"/>
      <c r="B130" s="138"/>
      <c r="C130" s="78"/>
      <c r="D130" s="124" t="s">
        <v>312</v>
      </c>
      <c r="N130" s="21"/>
    </row>
    <row r="131" spans="1:14" ht="16.5" x14ac:dyDescent="0.25">
      <c r="B131" s="17"/>
      <c r="C131" s="17"/>
      <c r="N131" s="2"/>
    </row>
    <row r="132" spans="1:14" ht="16.5" x14ac:dyDescent="0.25">
      <c r="N132" s="2"/>
    </row>
  </sheetData>
  <autoFilter ref="A10:N115" xr:uid="{1A279353-E9A1-417E-A318-89CF245C1376}"/>
  <mergeCells count="6">
    <mergeCell ref="A130:B130"/>
    <mergeCell ref="A6:M6"/>
    <mergeCell ref="A7:L7"/>
    <mergeCell ref="A8:M8"/>
    <mergeCell ref="L53:M53"/>
    <mergeCell ref="A128:B128"/>
  </mergeCells>
  <phoneticPr fontId="24" type="noConversion"/>
  <pageMargins left="0" right="0" top="0" bottom="0" header="0" footer="0"/>
  <pageSetup paperSize="9" scale="5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Racunovodstvo</dc:creator>
  <cp:keywords/>
  <dc:description/>
  <cp:lastModifiedBy>Nikolina Škobić</cp:lastModifiedBy>
  <cp:revision/>
  <dcterms:created xsi:type="dcterms:W3CDTF">2024-11-13T10:07:12Z</dcterms:created>
  <dcterms:modified xsi:type="dcterms:W3CDTF">2024-12-04T07:48:24Z</dcterms:modified>
  <cp:category/>
  <cp:contentStatus/>
</cp:coreProperties>
</file>